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ento_zošit" defaultThemeVersion="124226"/>
  <mc:AlternateContent xmlns:mc="http://schemas.openxmlformats.org/markup-compatibility/2006">
    <mc:Choice Requires="x15">
      <x15ac:absPath xmlns:x15ac="http://schemas.microsoft.com/office/spreadsheetml/2010/11/ac" url="D:\MAMKA\SNA\SNA 2022\"/>
    </mc:Choice>
  </mc:AlternateContent>
  <xr:revisionPtr revIDLastSave="0" documentId="13_ncr:1_{E51BC3AB-814C-4C74-B2B6-931D1AA90E75}" xr6:coauthVersionLast="47" xr6:coauthVersionMax="47" xr10:uidLastSave="{00000000-0000-0000-0000-000000000000}"/>
  <bookViews>
    <workbookView xWindow="-120" yWindow="-120" windowWidth="29040" windowHeight="15840" activeTab="2" xr2:uid="{00000000-000D-0000-FFFF-FFFF00000000}"/>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1" i="4" l="1"/>
  <c r="L153" i="1"/>
  <c r="I153" i="1"/>
  <c r="N153" i="1" s="1"/>
  <c r="J153" i="1"/>
  <c r="B153" i="1"/>
  <c r="M153" i="1" s="1"/>
  <c r="L52" i="1"/>
  <c r="I52" i="1"/>
  <c r="N52" i="1"/>
  <c r="J52" i="1"/>
  <c r="B52" i="1"/>
  <c r="M52" i="1" s="1"/>
  <c r="J44" i="1"/>
  <c r="L44" i="1"/>
  <c r="N44" i="1"/>
  <c r="I44" i="1"/>
  <c r="B44" i="1"/>
  <c r="M44" i="1" s="1"/>
  <c r="I190" i="1"/>
  <c r="J190" i="1"/>
  <c r="I191" i="1"/>
  <c r="N191" i="1" s="1"/>
  <c r="J191" i="1"/>
  <c r="I192" i="1"/>
  <c r="J192" i="1"/>
  <c r="I193" i="1"/>
  <c r="J193" i="1"/>
  <c r="I211" i="1"/>
  <c r="J211" i="1"/>
  <c r="I212" i="1"/>
  <c r="J212" i="1"/>
  <c r="I213" i="1"/>
  <c r="J213" i="1"/>
  <c r="I214" i="1"/>
  <c r="J214" i="1"/>
  <c r="I215" i="1"/>
  <c r="J215" i="1"/>
  <c r="I216" i="1"/>
  <c r="N216" i="1" s="1"/>
  <c r="J216" i="1"/>
  <c r="I217" i="1"/>
  <c r="J217" i="1"/>
  <c r="I218" i="1"/>
  <c r="J218" i="1"/>
  <c r="I219" i="1"/>
  <c r="J219" i="1"/>
  <c r="I220" i="1"/>
  <c r="J220" i="1"/>
  <c r="I221" i="1"/>
  <c r="J221" i="1"/>
  <c r="I222" i="1"/>
  <c r="J222" i="1"/>
  <c r="I223" i="1"/>
  <c r="J223" i="1"/>
  <c r="I224" i="1"/>
  <c r="N224" i="1" s="1"/>
  <c r="J224" i="1"/>
  <c r="I225" i="1"/>
  <c r="J225" i="1"/>
  <c r="I226" i="1"/>
  <c r="J226" i="1"/>
  <c r="I227" i="1"/>
  <c r="J227" i="1"/>
  <c r="I228" i="1"/>
  <c r="N228" i="1" s="1"/>
  <c r="J228" i="1"/>
  <c r="I229" i="1"/>
  <c r="J229" i="1"/>
  <c r="I230" i="1"/>
  <c r="J230" i="1"/>
  <c r="I231" i="1"/>
  <c r="J231" i="1"/>
  <c r="I232" i="1"/>
  <c r="J232" i="1"/>
  <c r="I233" i="1"/>
  <c r="J233" i="1"/>
  <c r="I234" i="1"/>
  <c r="J234" i="1"/>
  <c r="I235" i="1"/>
  <c r="J235" i="1"/>
  <c r="I236" i="1"/>
  <c r="N236" i="1" s="1"/>
  <c r="J236" i="1"/>
  <c r="I237" i="1"/>
  <c r="J237" i="1"/>
  <c r="I238" i="1"/>
  <c r="J238" i="1"/>
  <c r="I239" i="1"/>
  <c r="J239" i="1"/>
  <c r="I240" i="1"/>
  <c r="N240" i="1" s="1"/>
  <c r="J240" i="1"/>
  <c r="I241" i="1"/>
  <c r="J241" i="1"/>
  <c r="I242" i="1"/>
  <c r="J242" i="1"/>
  <c r="I243" i="1"/>
  <c r="J243" i="1"/>
  <c r="I244" i="1"/>
  <c r="N244" i="1" s="1"/>
  <c r="J244" i="1"/>
  <c r="L197" i="1"/>
  <c r="J197" i="1"/>
  <c r="I197" i="1"/>
  <c r="N197" i="1" s="1"/>
  <c r="B197" i="1"/>
  <c r="M197" i="1" s="1"/>
  <c r="I22" i="1"/>
  <c r="J22" i="1"/>
  <c r="I24" i="1"/>
  <c r="N24" i="1" s="1"/>
  <c r="J24" i="1"/>
  <c r="I41" i="1"/>
  <c r="J41" i="1"/>
  <c r="I63" i="1"/>
  <c r="N63" i="1"/>
  <c r="J63" i="1"/>
  <c r="I64" i="1"/>
  <c r="J64" i="1"/>
  <c r="I66" i="1"/>
  <c r="N66" i="1" s="1"/>
  <c r="J66" i="1"/>
  <c r="I72" i="1"/>
  <c r="N72" i="1" s="1"/>
  <c r="J72" i="1"/>
  <c r="I129" i="1"/>
  <c r="N129" i="1" s="1"/>
  <c r="J129" i="1"/>
  <c r="I134" i="1"/>
  <c r="N134" i="1" s="1"/>
  <c r="J134" i="1"/>
  <c r="I179" i="1"/>
  <c r="N179" i="1" s="1"/>
  <c r="J179" i="1"/>
  <c r="I343" i="1"/>
  <c r="N343" i="1"/>
  <c r="J343" i="1"/>
  <c r="I350" i="1"/>
  <c r="N350" i="1" s="1"/>
  <c r="J350" i="1"/>
  <c r="I356" i="1"/>
  <c r="J356" i="1"/>
  <c r="I393" i="1"/>
  <c r="N393" i="1" s="1"/>
  <c r="J393" i="1"/>
  <c r="I394" i="1"/>
  <c r="J394" i="1"/>
  <c r="I18" i="1"/>
  <c r="N18" i="1" s="1"/>
  <c r="J18" i="1"/>
  <c r="I37" i="1"/>
  <c r="J37" i="1"/>
  <c r="I47" i="1"/>
  <c r="N47" i="1"/>
  <c r="J47" i="1"/>
  <c r="I188" i="1"/>
  <c r="J188" i="1"/>
  <c r="I16" i="1"/>
  <c r="N16" i="1" s="1"/>
  <c r="J16" i="1"/>
  <c r="I169" i="1"/>
  <c r="N169" i="1" s="1"/>
  <c r="J169" i="1"/>
  <c r="I51" i="1"/>
  <c r="N51" i="1" s="1"/>
  <c r="J51" i="1"/>
  <c r="I141" i="1"/>
  <c r="N141" i="1" s="1"/>
  <c r="J141" i="1"/>
  <c r="I152" i="1"/>
  <c r="N152" i="1" s="1"/>
  <c r="J152" i="1"/>
  <c r="I162" i="1"/>
  <c r="J162" i="1"/>
  <c r="I161" i="1"/>
  <c r="N161" i="1" s="1"/>
  <c r="J161" i="1"/>
  <c r="I172" i="1"/>
  <c r="N172" i="1" s="1"/>
  <c r="J172" i="1"/>
  <c r="I173" i="1"/>
  <c r="N173" i="1" s="1"/>
  <c r="J173" i="1"/>
  <c r="I256" i="1"/>
  <c r="J256" i="1"/>
  <c r="I296" i="1"/>
  <c r="N296" i="1" s="1"/>
  <c r="J296" i="1"/>
  <c r="I297" i="1"/>
  <c r="J297" i="1"/>
  <c r="I323" i="1"/>
  <c r="N323" i="1"/>
  <c r="J323" i="1"/>
  <c r="I189" i="1"/>
  <c r="J189" i="1"/>
  <c r="I194" i="1"/>
  <c r="N194" i="1" s="1"/>
  <c r="J194" i="1"/>
  <c r="I195" i="1"/>
  <c r="J195" i="1"/>
  <c r="I196" i="1"/>
  <c r="N196" i="1" s="1"/>
  <c r="J196" i="1"/>
  <c r="B394" i="1"/>
  <c r="M394" i="1" s="1"/>
  <c r="L15" i="1"/>
  <c r="J15" i="1"/>
  <c r="I15" i="1"/>
  <c r="N15" i="1" s="1"/>
  <c r="B15" i="1"/>
  <c r="M15" i="1" s="1"/>
  <c r="L48" i="1"/>
  <c r="J48" i="1"/>
  <c r="I48" i="1"/>
  <c r="N48" i="1"/>
  <c r="B48" i="1"/>
  <c r="M48" i="1" s="1"/>
  <c r="L388" i="1"/>
  <c r="J388" i="1"/>
  <c r="I388" i="1"/>
  <c r="N388" i="1"/>
  <c r="B388" i="1"/>
  <c r="M388" i="1" s="1"/>
  <c r="L359" i="1"/>
  <c r="J359" i="1"/>
  <c r="I359" i="1"/>
  <c r="N359" i="1" s="1"/>
  <c r="B359" i="1"/>
  <c r="M359" i="1"/>
  <c r="L198" i="1"/>
  <c r="J198" i="1"/>
  <c r="I198" i="1"/>
  <c r="N198" i="1" s="1"/>
  <c r="B198" i="1"/>
  <c r="M198" i="1" s="1"/>
  <c r="L3" i="1"/>
  <c r="I3" i="1"/>
  <c r="N3" i="1" s="1"/>
  <c r="J3" i="1"/>
  <c r="B3" i="1"/>
  <c r="M3" i="1" s="1"/>
  <c r="I4" i="1"/>
  <c r="I5" i="1"/>
  <c r="N5" i="1" s="1"/>
  <c r="I6" i="1"/>
  <c r="N6" i="1" s="1"/>
  <c r="I7" i="1"/>
  <c r="N7" i="1" s="1"/>
  <c r="I8" i="1"/>
  <c r="N8" i="1" s="1"/>
  <c r="I9" i="1"/>
  <c r="N9" i="1" s="1"/>
  <c r="I10" i="1"/>
  <c r="N10" i="1" s="1"/>
  <c r="I11" i="1"/>
  <c r="N11" i="1" s="1"/>
  <c r="I12" i="1"/>
  <c r="I13" i="1"/>
  <c r="N13" i="1" s="1"/>
  <c r="I14" i="1"/>
  <c r="N14" i="1" s="1"/>
  <c r="I17" i="1"/>
  <c r="N17" i="1" s="1"/>
  <c r="I19" i="1"/>
  <c r="N19" i="1" s="1"/>
  <c r="I20" i="1"/>
  <c r="N20" i="1" s="1"/>
  <c r="I21" i="1"/>
  <c r="N21" i="1" s="1"/>
  <c r="I23" i="1"/>
  <c r="N23" i="1" s="1"/>
  <c r="I25" i="1"/>
  <c r="N25" i="1"/>
  <c r="I26" i="1"/>
  <c r="N26" i="1" s="1"/>
  <c r="I27" i="1"/>
  <c r="N27" i="1" s="1"/>
  <c r="I28" i="1"/>
  <c r="N28" i="1" s="1"/>
  <c r="I29" i="1"/>
  <c r="N29" i="1"/>
  <c r="I30" i="1"/>
  <c r="N30" i="1" s="1"/>
  <c r="I31" i="1"/>
  <c r="N31" i="1"/>
  <c r="I32" i="1"/>
  <c r="N32" i="1" s="1"/>
  <c r="I33" i="1"/>
  <c r="N33" i="1"/>
  <c r="I34" i="1"/>
  <c r="N34" i="1" s="1"/>
  <c r="I35" i="1"/>
  <c r="I36" i="1"/>
  <c r="N36" i="1" s="1"/>
  <c r="I38" i="1"/>
  <c r="N38" i="1" s="1"/>
  <c r="I39" i="1"/>
  <c r="I40" i="1"/>
  <c r="N40" i="1" s="1"/>
  <c r="I42" i="1"/>
  <c r="N42" i="1"/>
  <c r="I43" i="1"/>
  <c r="N43" i="1" s="1"/>
  <c r="I45" i="1"/>
  <c r="N45" i="1" s="1"/>
  <c r="I46" i="1"/>
  <c r="N46" i="1" s="1"/>
  <c r="I49" i="1"/>
  <c r="N49" i="1" s="1"/>
  <c r="I50" i="1"/>
  <c r="N50" i="1" s="1"/>
  <c r="I53" i="1"/>
  <c r="N53" i="1" s="1"/>
  <c r="I54" i="1"/>
  <c r="N54" i="1" s="1"/>
  <c r="I55" i="1"/>
  <c r="N55" i="1"/>
  <c r="I56" i="1"/>
  <c r="N56" i="1" s="1"/>
  <c r="I57" i="1"/>
  <c r="N57" i="1" s="1"/>
  <c r="I58" i="1"/>
  <c r="N58" i="1" s="1"/>
  <c r="I59" i="1"/>
  <c r="N59" i="1" s="1"/>
  <c r="I60" i="1"/>
  <c r="N60" i="1" s="1"/>
  <c r="I61" i="1"/>
  <c r="N61" i="1" s="1"/>
  <c r="I62" i="1"/>
  <c r="N62" i="1" s="1"/>
  <c r="I65" i="1"/>
  <c r="N65" i="1" s="1"/>
  <c r="I67" i="1"/>
  <c r="N67" i="1" s="1"/>
  <c r="I68" i="1"/>
  <c r="N68" i="1" s="1"/>
  <c r="I69" i="1"/>
  <c r="N69" i="1" s="1"/>
  <c r="I70" i="1"/>
  <c r="N70" i="1" s="1"/>
  <c r="I71" i="1"/>
  <c r="I73" i="1"/>
  <c r="N73" i="1" s="1"/>
  <c r="I74" i="1"/>
  <c r="N74" i="1"/>
  <c r="I75" i="1"/>
  <c r="N75" i="1" s="1"/>
  <c r="I76" i="1"/>
  <c r="I77" i="1"/>
  <c r="I78" i="1"/>
  <c r="N78" i="1" s="1"/>
  <c r="I79" i="1"/>
  <c r="N79" i="1"/>
  <c r="I80" i="1"/>
  <c r="N80" i="1" s="1"/>
  <c r="I81" i="1"/>
  <c r="N81" i="1"/>
  <c r="I82" i="1"/>
  <c r="N82" i="1" s="1"/>
  <c r="I83" i="1"/>
  <c r="N83" i="1"/>
  <c r="I84" i="1"/>
  <c r="I85" i="1"/>
  <c r="N85" i="1" s="1"/>
  <c r="I86" i="1"/>
  <c r="I87" i="1"/>
  <c r="N87" i="1" s="1"/>
  <c r="I88" i="1"/>
  <c r="I89" i="1"/>
  <c r="N89" i="1" s="1"/>
  <c r="I90" i="1"/>
  <c r="N90" i="1" s="1"/>
  <c r="I91" i="1"/>
  <c r="N91" i="1" s="1"/>
  <c r="I92" i="1"/>
  <c r="N92" i="1"/>
  <c r="I93" i="1"/>
  <c r="N93" i="1" s="1"/>
  <c r="I94" i="1"/>
  <c r="N94" i="1" s="1"/>
  <c r="I95" i="1"/>
  <c r="N95" i="1" s="1"/>
  <c r="I96" i="1"/>
  <c r="N96" i="1"/>
  <c r="I97" i="1"/>
  <c r="N97" i="1" s="1"/>
  <c r="I98" i="1"/>
  <c r="N98" i="1"/>
  <c r="I99" i="1"/>
  <c r="N99" i="1" s="1"/>
  <c r="I100" i="1"/>
  <c r="N100" i="1"/>
  <c r="I101" i="1"/>
  <c r="N101" i="1" s="1"/>
  <c r="I102" i="1"/>
  <c r="N102" i="1" s="1"/>
  <c r="I103" i="1"/>
  <c r="N103" i="1" s="1"/>
  <c r="I104" i="1"/>
  <c r="N104" i="1" s="1"/>
  <c r="I105" i="1"/>
  <c r="N105" i="1" s="1"/>
  <c r="I106" i="1"/>
  <c r="N106" i="1" s="1"/>
  <c r="I107" i="1"/>
  <c r="N107" i="1" s="1"/>
  <c r="I108" i="1"/>
  <c r="N108" i="1" s="1"/>
  <c r="I109" i="1"/>
  <c r="N109" i="1" s="1"/>
  <c r="I110" i="1"/>
  <c r="N110" i="1" s="1"/>
  <c r="I111" i="1"/>
  <c r="N111" i="1" s="1"/>
  <c r="I112" i="1"/>
  <c r="N112" i="1" s="1"/>
  <c r="I113" i="1"/>
  <c r="N113" i="1"/>
  <c r="I114" i="1"/>
  <c r="N114" i="1" s="1"/>
  <c r="I115" i="1"/>
  <c r="N115" i="1"/>
  <c r="I116" i="1"/>
  <c r="N116" i="1" s="1"/>
  <c r="I117" i="1"/>
  <c r="N117" i="1"/>
  <c r="I118" i="1"/>
  <c r="N118" i="1" s="1"/>
  <c r="I119" i="1"/>
  <c r="N119" i="1" s="1"/>
  <c r="I120" i="1"/>
  <c r="N120" i="1" s="1"/>
  <c r="I121" i="1"/>
  <c r="N121" i="1" s="1"/>
  <c r="I122" i="1"/>
  <c r="N122" i="1" s="1"/>
  <c r="I123" i="1"/>
  <c r="N123" i="1" s="1"/>
  <c r="I124" i="1"/>
  <c r="I125" i="1"/>
  <c r="N125" i="1" s="1"/>
  <c r="I126" i="1"/>
  <c r="N126" i="1"/>
  <c r="I127" i="1"/>
  <c r="N127" i="1" s="1"/>
  <c r="I128" i="1"/>
  <c r="I130" i="1"/>
  <c r="N130" i="1" s="1"/>
  <c r="I131" i="1"/>
  <c r="N131" i="1"/>
  <c r="I132" i="1"/>
  <c r="N132" i="1" s="1"/>
  <c r="I133" i="1"/>
  <c r="N133" i="1"/>
  <c r="I135" i="1"/>
  <c r="N135" i="1" s="1"/>
  <c r="I136" i="1"/>
  <c r="I137" i="1"/>
  <c r="N137" i="1" s="1"/>
  <c r="I138" i="1"/>
  <c r="N138" i="1" s="1"/>
  <c r="I139" i="1"/>
  <c r="N139" i="1"/>
  <c r="I140" i="1"/>
  <c r="N140" i="1" s="1"/>
  <c r="I142" i="1"/>
  <c r="N142" i="1" s="1"/>
  <c r="I143" i="1"/>
  <c r="N143" i="1" s="1"/>
  <c r="I144" i="1"/>
  <c r="N144" i="1"/>
  <c r="I145" i="1"/>
  <c r="N145" i="1" s="1"/>
  <c r="I146" i="1"/>
  <c r="N146" i="1"/>
  <c r="I147" i="1"/>
  <c r="N147" i="1" s="1"/>
  <c r="I148" i="1"/>
  <c r="N148" i="1"/>
  <c r="I149" i="1"/>
  <c r="N149" i="1" s="1"/>
  <c r="I150" i="1"/>
  <c r="N150" i="1" s="1"/>
  <c r="I151" i="1"/>
  <c r="N151" i="1" s="1"/>
  <c r="I154" i="1"/>
  <c r="N154" i="1" s="1"/>
  <c r="I155" i="1"/>
  <c r="N155" i="1" s="1"/>
  <c r="I156" i="1"/>
  <c r="N156" i="1" s="1"/>
  <c r="I157" i="1"/>
  <c r="N157" i="1" s="1"/>
  <c r="I158" i="1"/>
  <c r="N158" i="1"/>
  <c r="I159" i="1"/>
  <c r="N159" i="1" s="1"/>
  <c r="I160" i="1"/>
  <c r="N160" i="1" s="1"/>
  <c r="I163" i="1"/>
  <c r="N163" i="1" s="1"/>
  <c r="I164" i="1"/>
  <c r="N164" i="1"/>
  <c r="I165" i="1"/>
  <c r="N165" i="1" s="1"/>
  <c r="I166" i="1"/>
  <c r="N166" i="1"/>
  <c r="I167" i="1"/>
  <c r="N167" i="1" s="1"/>
  <c r="I168" i="1"/>
  <c r="N168" i="1"/>
  <c r="I170" i="1"/>
  <c r="N170" i="1" s="1"/>
  <c r="I171" i="1"/>
  <c r="N171" i="1" s="1"/>
  <c r="I174" i="1"/>
  <c r="N174" i="1" s="1"/>
  <c r="I175" i="1"/>
  <c r="N175" i="1" s="1"/>
  <c r="I176" i="1"/>
  <c r="I177" i="1"/>
  <c r="N177" i="1" s="1"/>
  <c r="I178" i="1"/>
  <c r="N178" i="1" s="1"/>
  <c r="I180" i="1"/>
  <c r="N180" i="1"/>
  <c r="I181" i="1"/>
  <c r="N181" i="1" s="1"/>
  <c r="I182" i="1"/>
  <c r="N182" i="1" s="1"/>
  <c r="I183" i="1"/>
  <c r="I184" i="1"/>
  <c r="N184" i="1" s="1"/>
  <c r="I185" i="1"/>
  <c r="N185" i="1" s="1"/>
  <c r="I186" i="1"/>
  <c r="N186" i="1" s="1"/>
  <c r="I187" i="1"/>
  <c r="N187" i="1" s="1"/>
  <c r="I199" i="1"/>
  <c r="N199" i="1" s="1"/>
  <c r="I200" i="1"/>
  <c r="N200" i="1"/>
  <c r="I201" i="1"/>
  <c r="N201" i="1" s="1"/>
  <c r="I202" i="1"/>
  <c r="I203" i="1"/>
  <c r="N203" i="1"/>
  <c r="I204" i="1"/>
  <c r="N204" i="1" s="1"/>
  <c r="I205" i="1"/>
  <c r="N205" i="1" s="1"/>
  <c r="I206" i="1"/>
  <c r="N206" i="1" s="1"/>
  <c r="I207" i="1"/>
  <c r="N207" i="1"/>
  <c r="I208" i="1"/>
  <c r="I209" i="1"/>
  <c r="N209" i="1"/>
  <c r="I210" i="1"/>
  <c r="N210" i="1" s="1"/>
  <c r="I245" i="1"/>
  <c r="N245" i="1"/>
  <c r="I246" i="1"/>
  <c r="N246" i="1" s="1"/>
  <c r="I247" i="1"/>
  <c r="N247" i="1" s="1"/>
  <c r="I248" i="1"/>
  <c r="I249" i="1"/>
  <c r="N249" i="1" s="1"/>
  <c r="I250" i="1"/>
  <c r="I251" i="1"/>
  <c r="N251" i="1" s="1"/>
  <c r="I252" i="1"/>
  <c r="N252" i="1" s="1"/>
  <c r="I253" i="1"/>
  <c r="N253" i="1" s="1"/>
  <c r="I254" i="1"/>
  <c r="N254" i="1"/>
  <c r="I255" i="1"/>
  <c r="N255" i="1" s="1"/>
  <c r="I257" i="1"/>
  <c r="N257" i="1" s="1"/>
  <c r="I258" i="1"/>
  <c r="N258" i="1" s="1"/>
  <c r="I259" i="1"/>
  <c r="N259" i="1"/>
  <c r="I260" i="1"/>
  <c r="N260" i="1" s="1"/>
  <c r="I261" i="1"/>
  <c r="N261" i="1"/>
  <c r="I262" i="1"/>
  <c r="N262" i="1" s="1"/>
  <c r="I263" i="1"/>
  <c r="N263" i="1"/>
  <c r="I264" i="1"/>
  <c r="N264" i="1" s="1"/>
  <c r="I265" i="1"/>
  <c r="N265" i="1" s="1"/>
  <c r="I266" i="1"/>
  <c r="N266" i="1" s="1"/>
  <c r="I267" i="1"/>
  <c r="N267" i="1" s="1"/>
  <c r="I268" i="1"/>
  <c r="N268" i="1" s="1"/>
  <c r="I269" i="1"/>
  <c r="N269" i="1" s="1"/>
  <c r="I270" i="1"/>
  <c r="N270" i="1" s="1"/>
  <c r="I271" i="1"/>
  <c r="I272" i="1"/>
  <c r="N272" i="1"/>
  <c r="I273" i="1"/>
  <c r="N273" i="1" s="1"/>
  <c r="I274" i="1"/>
  <c r="I275" i="1"/>
  <c r="N275" i="1" s="1"/>
  <c r="I276" i="1"/>
  <c r="N276" i="1"/>
  <c r="I277" i="1"/>
  <c r="N277" i="1" s="1"/>
  <c r="I278" i="1"/>
  <c r="N278" i="1"/>
  <c r="I279" i="1"/>
  <c r="N279" i="1" s="1"/>
  <c r="I280" i="1"/>
  <c r="N280" i="1"/>
  <c r="I281" i="1"/>
  <c r="N281" i="1" s="1"/>
  <c r="I282" i="1"/>
  <c r="N282" i="1" s="1"/>
  <c r="I283" i="1"/>
  <c r="N283" i="1" s="1"/>
  <c r="I284" i="1"/>
  <c r="N284" i="1" s="1"/>
  <c r="I285" i="1"/>
  <c r="N285" i="1" s="1"/>
  <c r="I286" i="1"/>
  <c r="N286" i="1" s="1"/>
  <c r="I287" i="1"/>
  <c r="N287" i="1" s="1"/>
  <c r="I288" i="1"/>
  <c r="N288" i="1"/>
  <c r="I289" i="1"/>
  <c r="N289" i="1" s="1"/>
  <c r="I290" i="1"/>
  <c r="N290" i="1" s="1"/>
  <c r="I291" i="1"/>
  <c r="N291" i="1" s="1"/>
  <c r="I292" i="1"/>
  <c r="N292" i="1"/>
  <c r="I293" i="1"/>
  <c r="N293" i="1" s="1"/>
  <c r="I294" i="1"/>
  <c r="N294" i="1"/>
  <c r="I295" i="1"/>
  <c r="N295" i="1" s="1"/>
  <c r="I298" i="1"/>
  <c r="N298" i="1"/>
  <c r="I299" i="1"/>
  <c r="N299" i="1" s="1"/>
  <c r="I300" i="1"/>
  <c r="N300" i="1" s="1"/>
  <c r="I301" i="1"/>
  <c r="N301" i="1" s="1"/>
  <c r="I302" i="1"/>
  <c r="N302" i="1" s="1"/>
  <c r="I303" i="1"/>
  <c r="N303" i="1" s="1"/>
  <c r="I304" i="1"/>
  <c r="N304" i="1" s="1"/>
  <c r="I305" i="1"/>
  <c r="N305" i="1" s="1"/>
  <c r="I306" i="1"/>
  <c r="N306" i="1"/>
  <c r="I307" i="1"/>
  <c r="N307" i="1" s="1"/>
  <c r="I308" i="1"/>
  <c r="N308" i="1" s="1"/>
  <c r="I309" i="1"/>
  <c r="N309" i="1" s="1"/>
  <c r="I310" i="1"/>
  <c r="N310" i="1"/>
  <c r="I311" i="1"/>
  <c r="I312" i="1"/>
  <c r="N312" i="1"/>
  <c r="I313" i="1"/>
  <c r="N313" i="1" s="1"/>
  <c r="I314" i="1"/>
  <c r="N314" i="1" s="1"/>
  <c r="I315" i="1"/>
  <c r="N315" i="1" s="1"/>
  <c r="I316" i="1"/>
  <c r="N316" i="1"/>
  <c r="I317" i="1"/>
  <c r="N317" i="1" s="1"/>
  <c r="I318" i="1"/>
  <c r="N318" i="1" s="1"/>
  <c r="I319" i="1"/>
  <c r="N319" i="1" s="1"/>
  <c r="I320" i="1"/>
  <c r="N320" i="1"/>
  <c r="I321" i="1"/>
  <c r="N321" i="1" s="1"/>
  <c r="I322" i="1"/>
  <c r="N322" i="1" s="1"/>
  <c r="I324" i="1"/>
  <c r="N324" i="1" s="1"/>
  <c r="I325" i="1"/>
  <c r="N325" i="1"/>
  <c r="I326" i="1"/>
  <c r="I327" i="1"/>
  <c r="N327" i="1" s="1"/>
  <c r="I328" i="1"/>
  <c r="N328" i="1" s="1"/>
  <c r="I329" i="1"/>
  <c r="N329" i="1" s="1"/>
  <c r="I330" i="1"/>
  <c r="N330" i="1"/>
  <c r="I331" i="1"/>
  <c r="N331" i="1" s="1"/>
  <c r="I332" i="1"/>
  <c r="N332" i="1" s="1"/>
  <c r="I333" i="1"/>
  <c r="N333" i="1" s="1"/>
  <c r="I334" i="1"/>
  <c r="N334" i="1"/>
  <c r="I335" i="1"/>
  <c r="N335" i="1" s="1"/>
  <c r="I336" i="1"/>
  <c r="N336" i="1"/>
  <c r="I337" i="1"/>
  <c r="N337" i="1" s="1"/>
  <c r="I338" i="1"/>
  <c r="I339" i="1"/>
  <c r="N339" i="1" s="1"/>
  <c r="I340" i="1"/>
  <c r="N340" i="1" s="1"/>
  <c r="I341" i="1"/>
  <c r="N341" i="1"/>
  <c r="I342" i="1"/>
  <c r="N342" i="1" s="1"/>
  <c r="I344" i="1"/>
  <c r="N344" i="1" s="1"/>
  <c r="I345" i="1"/>
  <c r="N345" i="1" s="1"/>
  <c r="I346" i="1"/>
  <c r="N346" i="1"/>
  <c r="I347" i="1"/>
  <c r="N347" i="1" s="1"/>
  <c r="I348" i="1"/>
  <c r="N348" i="1" s="1"/>
  <c r="I349" i="1"/>
  <c r="N349" i="1" s="1"/>
  <c r="I351" i="1"/>
  <c r="N351" i="1"/>
  <c r="I352" i="1"/>
  <c r="N352" i="1" s="1"/>
  <c r="I353" i="1"/>
  <c r="N353" i="1" s="1"/>
  <c r="I354" i="1"/>
  <c r="N354" i="1" s="1"/>
  <c r="I355" i="1"/>
  <c r="N355" i="1"/>
  <c r="I357" i="1"/>
  <c r="N357" i="1" s="1"/>
  <c r="I358" i="1"/>
  <c r="N358" i="1" s="1"/>
  <c r="I360" i="1"/>
  <c r="N360" i="1" s="1"/>
  <c r="I361" i="1"/>
  <c r="N361" i="1"/>
  <c r="I362" i="1"/>
  <c r="N362" i="1" s="1"/>
  <c r="I363" i="1"/>
  <c r="N363" i="1" s="1"/>
  <c r="I364" i="1"/>
  <c r="N364" i="1" s="1"/>
  <c r="I365" i="1"/>
  <c r="N365" i="1"/>
  <c r="I366" i="1"/>
  <c r="N366" i="1" s="1"/>
  <c r="I367" i="1"/>
  <c r="N367" i="1" s="1"/>
  <c r="I368" i="1"/>
  <c r="N368" i="1" s="1"/>
  <c r="I369" i="1"/>
  <c r="N369" i="1"/>
  <c r="I370" i="1"/>
  <c r="N370" i="1" s="1"/>
  <c r="I371" i="1"/>
  <c r="N371" i="1" s="1"/>
  <c r="I372" i="1"/>
  <c r="N372" i="1" s="1"/>
  <c r="I373" i="1"/>
  <c r="N373" i="1"/>
  <c r="I374" i="1"/>
  <c r="N374" i="1" s="1"/>
  <c r="I375" i="1"/>
  <c r="N375" i="1" s="1"/>
  <c r="I376" i="1"/>
  <c r="N376" i="1" s="1"/>
  <c r="I377" i="1"/>
  <c r="N377" i="1"/>
  <c r="I378" i="1"/>
  <c r="N378" i="1" s="1"/>
  <c r="I379" i="1"/>
  <c r="N379" i="1" s="1"/>
  <c r="I380" i="1"/>
  <c r="N380" i="1" s="1"/>
  <c r="I381" i="1"/>
  <c r="N381" i="1"/>
  <c r="I382" i="1"/>
  <c r="N382" i="1" s="1"/>
  <c r="I383" i="1"/>
  <c r="N383" i="1" s="1"/>
  <c r="I384" i="1"/>
  <c r="N384" i="1" s="1"/>
  <c r="I385" i="1"/>
  <c r="N385" i="1"/>
  <c r="I386" i="1"/>
  <c r="N386" i="1" s="1"/>
  <c r="I387" i="1"/>
  <c r="N387" i="1" s="1"/>
  <c r="I389" i="1"/>
  <c r="N389" i="1" s="1"/>
  <c r="I390" i="1"/>
  <c r="N390" i="1"/>
  <c r="I391" i="1"/>
  <c r="N391" i="1" s="1"/>
  <c r="I392" i="1"/>
  <c r="N392" i="1" s="1"/>
  <c r="I2" i="1"/>
  <c r="N2" i="1" s="1"/>
  <c r="J4" i="1"/>
  <c r="J5" i="1"/>
  <c r="J6" i="1"/>
  <c r="J7" i="1"/>
  <c r="J8" i="1"/>
  <c r="J9" i="1"/>
  <c r="J10" i="1"/>
  <c r="J11" i="1"/>
  <c r="J12" i="1"/>
  <c r="J13" i="1"/>
  <c r="J14" i="1"/>
  <c r="J17" i="1"/>
  <c r="J19" i="1"/>
  <c r="J20" i="1"/>
  <c r="J21" i="1"/>
  <c r="J23" i="1"/>
  <c r="J25" i="1"/>
  <c r="J26" i="1"/>
  <c r="J27" i="1"/>
  <c r="J28" i="1"/>
  <c r="J29" i="1"/>
  <c r="J30" i="1"/>
  <c r="J31" i="1"/>
  <c r="J32" i="1"/>
  <c r="J33" i="1"/>
  <c r="J34" i="1"/>
  <c r="J35" i="1"/>
  <c r="J36" i="1"/>
  <c r="J38" i="1"/>
  <c r="J39" i="1"/>
  <c r="J40" i="1"/>
  <c r="J42" i="1"/>
  <c r="J43" i="1"/>
  <c r="J45" i="1"/>
  <c r="J46" i="1"/>
  <c r="J49" i="1"/>
  <c r="J50" i="1"/>
  <c r="J53" i="1"/>
  <c r="J54" i="1"/>
  <c r="J55" i="1"/>
  <c r="J56" i="1"/>
  <c r="J57" i="1"/>
  <c r="J58" i="1"/>
  <c r="J59" i="1"/>
  <c r="J60" i="1"/>
  <c r="J61" i="1"/>
  <c r="J62" i="1"/>
  <c r="J65" i="1"/>
  <c r="J67" i="1"/>
  <c r="J68" i="1"/>
  <c r="J69" i="1"/>
  <c r="J70" i="1"/>
  <c r="J71"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30" i="1"/>
  <c r="J131" i="1"/>
  <c r="J132" i="1"/>
  <c r="J133" i="1"/>
  <c r="J135" i="1"/>
  <c r="J136" i="1"/>
  <c r="J137" i="1"/>
  <c r="J138" i="1"/>
  <c r="J139" i="1"/>
  <c r="J140" i="1"/>
  <c r="J142" i="1"/>
  <c r="J143" i="1"/>
  <c r="J144" i="1"/>
  <c r="J145" i="1"/>
  <c r="J146" i="1"/>
  <c r="J147" i="1"/>
  <c r="J148" i="1"/>
  <c r="J149" i="1"/>
  <c r="J150" i="1"/>
  <c r="J151" i="1"/>
  <c r="J154" i="1"/>
  <c r="J155" i="1"/>
  <c r="J156" i="1"/>
  <c r="J157" i="1"/>
  <c r="J158" i="1"/>
  <c r="J159" i="1"/>
  <c r="J160" i="1"/>
  <c r="J163" i="1"/>
  <c r="J164" i="1"/>
  <c r="J165" i="1"/>
  <c r="J166" i="1"/>
  <c r="J167" i="1"/>
  <c r="J168" i="1"/>
  <c r="J170" i="1"/>
  <c r="J171" i="1"/>
  <c r="J174" i="1"/>
  <c r="J175" i="1"/>
  <c r="J176" i="1"/>
  <c r="J177" i="1"/>
  <c r="J178" i="1"/>
  <c r="J180" i="1"/>
  <c r="J181" i="1"/>
  <c r="J182" i="1"/>
  <c r="J183" i="1"/>
  <c r="J184" i="1"/>
  <c r="J185" i="1"/>
  <c r="J186" i="1"/>
  <c r="J187" i="1"/>
  <c r="J199" i="1"/>
  <c r="J200" i="1"/>
  <c r="J201" i="1"/>
  <c r="J202" i="1"/>
  <c r="J203" i="1"/>
  <c r="J204" i="1"/>
  <c r="J205" i="1"/>
  <c r="J206" i="1"/>
  <c r="J207" i="1"/>
  <c r="J208" i="1"/>
  <c r="J209" i="1"/>
  <c r="J210" i="1"/>
  <c r="J245" i="1"/>
  <c r="J246" i="1"/>
  <c r="J247" i="1"/>
  <c r="J248" i="1"/>
  <c r="J249" i="1"/>
  <c r="J250" i="1"/>
  <c r="J251" i="1"/>
  <c r="J252" i="1"/>
  <c r="J253" i="1"/>
  <c r="J254" i="1"/>
  <c r="J255"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4" i="1"/>
  <c r="J325" i="1"/>
  <c r="J326" i="1"/>
  <c r="J327" i="1"/>
  <c r="J328" i="1"/>
  <c r="J329" i="1"/>
  <c r="J330" i="1"/>
  <c r="J331" i="1"/>
  <c r="J332" i="1"/>
  <c r="J333" i="1"/>
  <c r="J334" i="1"/>
  <c r="J335" i="1"/>
  <c r="J336" i="1"/>
  <c r="J337" i="1"/>
  <c r="J338" i="1"/>
  <c r="J339" i="1"/>
  <c r="J340" i="1"/>
  <c r="J341" i="1"/>
  <c r="J342" i="1"/>
  <c r="J344" i="1"/>
  <c r="J345" i="1"/>
  <c r="J346" i="1"/>
  <c r="J347" i="1"/>
  <c r="J348" i="1"/>
  <c r="J349" i="1"/>
  <c r="J351" i="1"/>
  <c r="J352" i="1"/>
  <c r="J353" i="1"/>
  <c r="J354" i="1"/>
  <c r="J355" i="1"/>
  <c r="J357" i="1"/>
  <c r="J358"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9" i="1"/>
  <c r="J390" i="1"/>
  <c r="J391" i="1"/>
  <c r="J392" i="1"/>
  <c r="J2" i="1"/>
  <c r="A14" i="11"/>
  <c r="A14" i="10"/>
  <c r="L4" i="1"/>
  <c r="N4" i="1"/>
  <c r="B4" i="1"/>
  <c r="M4" i="1" s="1"/>
  <c r="L415" i="1"/>
  <c r="N415" i="1"/>
  <c r="B415" i="1"/>
  <c r="M415" i="1" s="1"/>
  <c r="L504" i="1"/>
  <c r="N504" i="1"/>
  <c r="B504" i="1"/>
  <c r="M504" i="1" s="1"/>
  <c r="L319" i="1"/>
  <c r="L320" i="1"/>
  <c r="L321" i="1"/>
  <c r="L322" i="1"/>
  <c r="L324" i="1"/>
  <c r="L325" i="1"/>
  <c r="L326" i="1"/>
  <c r="L327" i="1"/>
  <c r="L328" i="1"/>
  <c r="L329" i="1"/>
  <c r="L330" i="1"/>
  <c r="L331" i="1"/>
  <c r="L332" i="1"/>
  <c r="L333" i="1"/>
  <c r="L334" i="1"/>
  <c r="L335" i="1"/>
  <c r="L336" i="1"/>
  <c r="L337" i="1"/>
  <c r="L338" i="1"/>
  <c r="L339" i="1"/>
  <c r="L340" i="1"/>
  <c r="L341" i="1"/>
  <c r="L342" i="1"/>
  <c r="L344" i="1"/>
  <c r="L345" i="1"/>
  <c r="L346" i="1"/>
  <c r="L347" i="1"/>
  <c r="L348" i="1"/>
  <c r="L349" i="1"/>
  <c r="L351" i="1"/>
  <c r="L352" i="1"/>
  <c r="L353" i="1"/>
  <c r="L354" i="1"/>
  <c r="L355" i="1"/>
  <c r="L357" i="1"/>
  <c r="L358"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9" i="1"/>
  <c r="L390" i="1"/>
  <c r="L391" i="1"/>
  <c r="L392" i="1"/>
  <c r="L22" i="1"/>
  <c r="L24" i="1"/>
  <c r="L41" i="1"/>
  <c r="L63" i="1"/>
  <c r="L64" i="1"/>
  <c r="L66" i="1"/>
  <c r="L72" i="1"/>
  <c r="L129" i="1"/>
  <c r="L134" i="1"/>
  <c r="L179" i="1"/>
  <c r="L343" i="1"/>
  <c r="L350" i="1"/>
  <c r="L356" i="1"/>
  <c r="L393" i="1"/>
  <c r="L394" i="1"/>
  <c r="L18" i="1"/>
  <c r="L37" i="1"/>
  <c r="L47" i="1"/>
  <c r="L188" i="1"/>
  <c r="L16" i="1"/>
  <c r="L169" i="1"/>
  <c r="L51" i="1"/>
  <c r="L141" i="1"/>
  <c r="L152" i="1"/>
  <c r="L162" i="1"/>
  <c r="L161" i="1"/>
  <c r="L172" i="1"/>
  <c r="L173" i="1"/>
  <c r="L256" i="1"/>
  <c r="L296" i="1"/>
  <c r="L297" i="1"/>
  <c r="L323" i="1"/>
  <c r="L189" i="1"/>
  <c r="L194" i="1"/>
  <c r="L195" i="1"/>
  <c r="N195" i="1"/>
  <c r="N326" i="1"/>
  <c r="N338" i="1"/>
  <c r="N22" i="1"/>
  <c r="N41" i="1"/>
  <c r="N64" i="1"/>
  <c r="N356" i="1"/>
  <c r="N394" i="1"/>
  <c r="N37" i="1"/>
  <c r="N188" i="1"/>
  <c r="N162" i="1"/>
  <c r="N256" i="1"/>
  <c r="N297" i="1"/>
  <c r="N189" i="1"/>
  <c r="B319" i="1"/>
  <c r="M319" i="1" s="1"/>
  <c r="B320" i="1"/>
  <c r="M320" i="1" s="1"/>
  <c r="B321" i="1"/>
  <c r="M321" i="1"/>
  <c r="B322" i="1"/>
  <c r="M322" i="1" s="1"/>
  <c r="B324" i="1"/>
  <c r="M324" i="1" s="1"/>
  <c r="B325" i="1"/>
  <c r="M325" i="1" s="1"/>
  <c r="B326" i="1"/>
  <c r="M326" i="1" s="1"/>
  <c r="B327" i="1"/>
  <c r="M327" i="1" s="1"/>
  <c r="B328" i="1"/>
  <c r="M328" i="1" s="1"/>
  <c r="B329" i="1"/>
  <c r="M329" i="1" s="1"/>
  <c r="B330" i="1"/>
  <c r="M330" i="1" s="1"/>
  <c r="B331" i="1"/>
  <c r="M331" i="1" s="1"/>
  <c r="B332" i="1"/>
  <c r="M332" i="1" s="1"/>
  <c r="B333" i="1"/>
  <c r="M333" i="1" s="1"/>
  <c r="B334" i="1"/>
  <c r="M334" i="1" s="1"/>
  <c r="B335" i="1"/>
  <c r="M335" i="1" s="1"/>
  <c r="B336" i="1"/>
  <c r="M336" i="1" s="1"/>
  <c r="B337" i="1"/>
  <c r="M337" i="1" s="1"/>
  <c r="B338" i="1"/>
  <c r="M338" i="1"/>
  <c r="B339" i="1"/>
  <c r="M339" i="1" s="1"/>
  <c r="B340" i="1"/>
  <c r="M340" i="1" s="1"/>
  <c r="B341" i="1"/>
  <c r="M341" i="1" s="1"/>
  <c r="B342" i="1"/>
  <c r="M342" i="1" s="1"/>
  <c r="B344" i="1"/>
  <c r="M344" i="1" s="1"/>
  <c r="B345" i="1"/>
  <c r="M345" i="1" s="1"/>
  <c r="B346" i="1"/>
  <c r="M346" i="1" s="1"/>
  <c r="B347" i="1"/>
  <c r="M347" i="1"/>
  <c r="B348" i="1"/>
  <c r="M348" i="1" s="1"/>
  <c r="B349" i="1"/>
  <c r="M349" i="1" s="1"/>
  <c r="B351" i="1"/>
  <c r="M351" i="1" s="1"/>
  <c r="B352" i="1"/>
  <c r="M352" i="1" s="1"/>
  <c r="B353" i="1"/>
  <c r="M353" i="1" s="1"/>
  <c r="B354" i="1"/>
  <c r="M354" i="1" s="1"/>
  <c r="B355" i="1"/>
  <c r="M355" i="1" s="1"/>
  <c r="B357" i="1"/>
  <c r="M357" i="1" s="1"/>
  <c r="B358" i="1"/>
  <c r="M358" i="1" s="1"/>
  <c r="B360" i="1"/>
  <c r="M360" i="1" s="1"/>
  <c r="B361" i="1"/>
  <c r="M361" i="1" s="1"/>
  <c r="B362" i="1"/>
  <c r="M362" i="1" s="1"/>
  <c r="B363" i="1"/>
  <c r="M363" i="1" s="1"/>
  <c r="B364" i="1"/>
  <c r="M364" i="1" s="1"/>
  <c r="B365" i="1"/>
  <c r="M365" i="1" s="1"/>
  <c r="B366" i="1"/>
  <c r="M366" i="1"/>
  <c r="B367" i="1"/>
  <c r="M367" i="1" s="1"/>
  <c r="B368" i="1"/>
  <c r="M368" i="1" s="1"/>
  <c r="B369" i="1"/>
  <c r="M369" i="1" s="1"/>
  <c r="B370" i="1"/>
  <c r="M370" i="1" s="1"/>
  <c r="B371" i="1"/>
  <c r="M371" i="1" s="1"/>
  <c r="B372" i="1"/>
  <c r="M372" i="1" s="1"/>
  <c r="B373" i="1"/>
  <c r="M373" i="1" s="1"/>
  <c r="B374" i="1"/>
  <c r="M374" i="1" s="1"/>
  <c r="B375" i="1"/>
  <c r="M375" i="1" s="1"/>
  <c r="B376" i="1"/>
  <c r="M376" i="1" s="1"/>
  <c r="B377" i="1"/>
  <c r="M377" i="1" s="1"/>
  <c r="B378" i="1"/>
  <c r="M378" i="1" s="1"/>
  <c r="B379" i="1"/>
  <c r="M379" i="1" s="1"/>
  <c r="B380" i="1"/>
  <c r="M380" i="1" s="1"/>
  <c r="B381" i="1"/>
  <c r="M381" i="1" s="1"/>
  <c r="B382" i="1"/>
  <c r="M382" i="1" s="1"/>
  <c r="B383" i="1"/>
  <c r="M383" i="1" s="1"/>
  <c r="B384" i="1"/>
  <c r="M384" i="1" s="1"/>
  <c r="B385" i="1"/>
  <c r="M385" i="1" s="1"/>
  <c r="B386" i="1"/>
  <c r="M386" i="1" s="1"/>
  <c r="B387" i="1"/>
  <c r="M387" i="1" s="1"/>
  <c r="B389" i="1"/>
  <c r="M389" i="1" s="1"/>
  <c r="B390" i="1"/>
  <c r="M390" i="1" s="1"/>
  <c r="B391" i="1"/>
  <c r="M391" i="1"/>
  <c r="B392" i="1"/>
  <c r="M392" i="1" s="1"/>
  <c r="B22" i="1"/>
  <c r="M22" i="1" s="1"/>
  <c r="B24" i="1"/>
  <c r="M24" i="1" s="1"/>
  <c r="B41" i="1"/>
  <c r="M41" i="1" s="1"/>
  <c r="B63" i="1"/>
  <c r="M63" i="1" s="1"/>
  <c r="B64" i="1"/>
  <c r="M64" i="1" s="1"/>
  <c r="B66" i="1"/>
  <c r="M66" i="1" s="1"/>
  <c r="B72" i="1"/>
  <c r="M72" i="1" s="1"/>
  <c r="B129" i="1"/>
  <c r="M129" i="1" s="1"/>
  <c r="B134" i="1"/>
  <c r="M134" i="1" s="1"/>
  <c r="B179" i="1"/>
  <c r="M179" i="1" s="1"/>
  <c r="B343" i="1"/>
  <c r="M343" i="1" s="1"/>
  <c r="B350" i="1"/>
  <c r="M350" i="1" s="1"/>
  <c r="B356" i="1"/>
  <c r="M356" i="1" s="1"/>
  <c r="B393" i="1"/>
  <c r="M393" i="1" s="1"/>
  <c r="B18" i="1"/>
  <c r="M18" i="1"/>
  <c r="B37" i="1"/>
  <c r="M37" i="1" s="1"/>
  <c r="B47" i="1"/>
  <c r="M47" i="1" s="1"/>
  <c r="B188" i="1"/>
  <c r="M188" i="1"/>
  <c r="B16" i="1"/>
  <c r="M16" i="1"/>
  <c r="B169" i="1"/>
  <c r="M169" i="1" s="1"/>
  <c r="B51" i="1"/>
  <c r="M51" i="1" s="1"/>
  <c r="B141" i="1"/>
  <c r="M141" i="1"/>
  <c r="B152" i="1"/>
  <c r="M152" i="1"/>
  <c r="B162" i="1"/>
  <c r="M162" i="1" s="1"/>
  <c r="B161" i="1"/>
  <c r="M161" i="1" s="1"/>
  <c r="B172" i="1"/>
  <c r="M172" i="1"/>
  <c r="B173" i="1"/>
  <c r="M173" i="1"/>
  <c r="B256" i="1"/>
  <c r="M256" i="1" s="1"/>
  <c r="B296" i="1"/>
  <c r="M296" i="1" s="1"/>
  <c r="B297" i="1"/>
  <c r="M297" i="1" s="1"/>
  <c r="B323" i="1"/>
  <c r="M323" i="1" s="1"/>
  <c r="B189" i="1"/>
  <c r="M189" i="1"/>
  <c r="B194" i="1"/>
  <c r="M194" i="1" s="1"/>
  <c r="B195" i="1"/>
  <c r="M195" i="1"/>
  <c r="L274" i="1"/>
  <c r="L275" i="1"/>
  <c r="L276" i="1"/>
  <c r="L277" i="1"/>
  <c r="L278" i="1"/>
  <c r="L279" i="1"/>
  <c r="L280" i="1"/>
  <c r="L281" i="1"/>
  <c r="L282" i="1"/>
  <c r="L283" i="1"/>
  <c r="L284" i="1"/>
  <c r="L285" i="1"/>
  <c r="L286" i="1"/>
  <c r="L287" i="1"/>
  <c r="L288" i="1"/>
  <c r="L289" i="1"/>
  <c r="L290" i="1"/>
  <c r="L291" i="1"/>
  <c r="L292" i="1"/>
  <c r="L293" i="1"/>
  <c r="L294" i="1"/>
  <c r="L295" i="1"/>
  <c r="N274" i="1"/>
  <c r="L273" i="1"/>
  <c r="L272" i="1"/>
  <c r="B272" i="1"/>
  <c r="M272" i="1"/>
  <c r="B273" i="1"/>
  <c r="M273" i="1" s="1"/>
  <c r="B274" i="1"/>
  <c r="M274" i="1" s="1"/>
  <c r="B275" i="1"/>
  <c r="M275" i="1" s="1"/>
  <c r="B276" i="1"/>
  <c r="M276" i="1" s="1"/>
  <c r="B277" i="1"/>
  <c r="M277" i="1" s="1"/>
  <c r="B278" i="1"/>
  <c r="M278" i="1" s="1"/>
  <c r="B279" i="1"/>
  <c r="M279" i="1" s="1"/>
  <c r="B280" i="1"/>
  <c r="M280" i="1" s="1"/>
  <c r="B281" i="1"/>
  <c r="M281" i="1" s="1"/>
  <c r="B282" i="1"/>
  <c r="M282" i="1" s="1"/>
  <c r="B283" i="1"/>
  <c r="M283" i="1" s="1"/>
  <c r="B284" i="1"/>
  <c r="M284" i="1" s="1"/>
  <c r="B285" i="1"/>
  <c r="M285" i="1" s="1"/>
  <c r="B286" i="1"/>
  <c r="M286" i="1" s="1"/>
  <c r="B287" i="1"/>
  <c r="M287" i="1" s="1"/>
  <c r="B288" i="1"/>
  <c r="M288" i="1" s="1"/>
  <c r="B289" i="1"/>
  <c r="M289" i="1" s="1"/>
  <c r="B290" i="1"/>
  <c r="M290" i="1" s="1"/>
  <c r="B291" i="1"/>
  <c r="M291" i="1" s="1"/>
  <c r="B292" i="1"/>
  <c r="M292" i="1" s="1"/>
  <c r="B293" i="1"/>
  <c r="M293" i="1" s="1"/>
  <c r="B294" i="1"/>
  <c r="M294" i="1" s="1"/>
  <c r="B295" i="1"/>
  <c r="M295" i="1" s="1"/>
  <c r="L544" i="1"/>
  <c r="L545" i="1"/>
  <c r="N545" i="1"/>
  <c r="N544" i="1"/>
  <c r="B544" i="1"/>
  <c r="M544" i="1" s="1"/>
  <c r="B545" i="1"/>
  <c r="M545" i="1" s="1"/>
  <c r="L536" i="1"/>
  <c r="N536" i="1"/>
  <c r="B536" i="1"/>
  <c r="M536" i="1" s="1"/>
  <c r="L461" i="1"/>
  <c r="L462" i="1"/>
  <c r="L463" i="1"/>
  <c r="L464" i="1"/>
  <c r="L465" i="1"/>
  <c r="L466" i="1"/>
  <c r="L467" i="1"/>
  <c r="L468" i="1"/>
  <c r="N465" i="1"/>
  <c r="N466" i="1"/>
  <c r="N467" i="1"/>
  <c r="N468" i="1"/>
  <c r="B465" i="1"/>
  <c r="M465" i="1" s="1"/>
  <c r="B466" i="1"/>
  <c r="M466" i="1" s="1"/>
  <c r="B467" i="1"/>
  <c r="M467" i="1" s="1"/>
  <c r="B468" i="1"/>
  <c r="M468" i="1" s="1"/>
  <c r="L412" i="1"/>
  <c r="L411" i="1"/>
  <c r="N412" i="1"/>
  <c r="N411" i="1"/>
  <c r="B411" i="1"/>
  <c r="M411" i="1" s="1"/>
  <c r="B412" i="1"/>
  <c r="M412" i="1" s="1"/>
  <c r="L400" i="1"/>
  <c r="N400" i="1"/>
  <c r="B400" i="1"/>
  <c r="M400" i="1" s="1"/>
  <c r="L237" i="1"/>
  <c r="L235" i="1"/>
  <c r="L236" i="1"/>
  <c r="N237" i="1"/>
  <c r="N235" i="1"/>
  <c r="B235" i="1"/>
  <c r="M235" i="1" s="1"/>
  <c r="B236" i="1"/>
  <c r="M236" i="1" s="1"/>
  <c r="B237" i="1"/>
  <c r="M237" i="1" s="1"/>
  <c r="L228" i="1"/>
  <c r="L229" i="1"/>
  <c r="N229" i="1"/>
  <c r="B228" i="1"/>
  <c r="M228" i="1" s="1"/>
  <c r="B229" i="1"/>
  <c r="M229" i="1" s="1"/>
  <c r="L258" i="1"/>
  <c r="B258" i="1"/>
  <c r="M258" i="1"/>
  <c r="L207" i="1"/>
  <c r="B207" i="1"/>
  <c r="M207" i="1" s="1"/>
  <c r="L165" i="1"/>
  <c r="B165" i="1"/>
  <c r="M165" i="1" s="1"/>
  <c r="L139" i="1"/>
  <c r="L140" i="1"/>
  <c r="L142" i="1"/>
  <c r="L143" i="1"/>
  <c r="L144" i="1"/>
  <c r="L145" i="1"/>
  <c r="L146" i="1"/>
  <c r="L147" i="1"/>
  <c r="L148" i="1"/>
  <c r="L149" i="1"/>
  <c r="L150" i="1"/>
  <c r="L151" i="1"/>
  <c r="L154" i="1"/>
  <c r="L155" i="1"/>
  <c r="L156" i="1"/>
  <c r="B139" i="1"/>
  <c r="M139" i="1" s="1"/>
  <c r="B140" i="1"/>
  <c r="M140" i="1" s="1"/>
  <c r="B142" i="1"/>
  <c r="M142" i="1" s="1"/>
  <c r="B143" i="1"/>
  <c r="M143" i="1" s="1"/>
  <c r="B144" i="1"/>
  <c r="M144" i="1" s="1"/>
  <c r="B145" i="1"/>
  <c r="M145" i="1" s="1"/>
  <c r="B146" i="1"/>
  <c r="M146" i="1" s="1"/>
  <c r="B147" i="1"/>
  <c r="M147" i="1" s="1"/>
  <c r="B148" i="1"/>
  <c r="M148" i="1" s="1"/>
  <c r="B149" i="1"/>
  <c r="M149" i="1" s="1"/>
  <c r="B150" i="1"/>
  <c r="M150" i="1" s="1"/>
  <c r="B151" i="1"/>
  <c r="M151" i="1" s="1"/>
  <c r="B154" i="1"/>
  <c r="M154" i="1" s="1"/>
  <c r="B155" i="1"/>
  <c r="M155" i="1" s="1"/>
  <c r="B156" i="1"/>
  <c r="M156" i="1" s="1"/>
  <c r="L90" i="1"/>
  <c r="L91" i="1"/>
  <c r="B90" i="1"/>
  <c r="M90" i="1" s="1"/>
  <c r="B91" i="1"/>
  <c r="M91" i="1" s="1"/>
  <c r="L56" i="1"/>
  <c r="L57" i="1"/>
  <c r="L58" i="1"/>
  <c r="L59" i="1"/>
  <c r="L60" i="1"/>
  <c r="B56" i="1"/>
  <c r="M56" i="1" s="1"/>
  <c r="B57" i="1"/>
  <c r="M57" i="1" s="1"/>
  <c r="B58" i="1"/>
  <c r="M58" i="1" s="1"/>
  <c r="B59" i="1"/>
  <c r="M59" i="1" s="1"/>
  <c r="B60" i="1"/>
  <c r="M60" i="1" s="1"/>
  <c r="L160" i="1"/>
  <c r="B160" i="1"/>
  <c r="M160" i="1" s="1"/>
  <c r="L478" i="1"/>
  <c r="N478" i="1"/>
  <c r="B478" i="1"/>
  <c r="M478" i="1" s="1"/>
  <c r="L271" i="1"/>
  <c r="N271" i="1"/>
  <c r="B271" i="1"/>
  <c r="M271" i="1" s="1"/>
  <c r="N464" i="1"/>
  <c r="N463" i="1"/>
  <c r="N462" i="1"/>
  <c r="N461" i="1"/>
  <c r="B461" i="1"/>
  <c r="M461" i="1" s="1"/>
  <c r="B462" i="1"/>
  <c r="M462" i="1" s="1"/>
  <c r="B463" i="1"/>
  <c r="M463" i="1" s="1"/>
  <c r="B464" i="1"/>
  <c r="M464" i="1"/>
  <c r="L420" i="1"/>
  <c r="N420" i="1"/>
  <c r="B420" i="1"/>
  <c r="M420" i="1" s="1"/>
  <c r="L419" i="1"/>
  <c r="N419" i="1"/>
  <c r="B419" i="1"/>
  <c r="M419" i="1" s="1"/>
  <c r="L206" i="1"/>
  <c r="B206" i="1"/>
  <c r="M206" i="1" s="1"/>
  <c r="L25" i="1"/>
  <c r="B25" i="1"/>
  <c r="M25" i="1" s="1"/>
  <c r="L410" i="1"/>
  <c r="N410" i="1"/>
  <c r="B410" i="1"/>
  <c r="M410" i="1" s="1"/>
  <c r="L424" i="1"/>
  <c r="N424" i="1"/>
  <c r="B424" i="1"/>
  <c r="M424" i="1" s="1"/>
  <c r="L138" i="1"/>
  <c r="B138" i="1"/>
  <c r="M138" i="1" s="1"/>
  <c r="L98" i="1"/>
  <c r="B98" i="1"/>
  <c r="M98" i="1" s="1"/>
  <c r="L547" i="1"/>
  <c r="N547" i="1"/>
  <c r="B547" i="1"/>
  <c r="M547" i="1" s="1"/>
  <c r="L318" i="1"/>
  <c r="B318" i="1"/>
  <c r="M318" i="1" s="1"/>
  <c r="L21" i="1"/>
  <c r="B21" i="1"/>
  <c r="M21" i="1"/>
  <c r="L317" i="1"/>
  <c r="B317" i="1"/>
  <c r="M317" i="1" s="1"/>
  <c r="L270" i="1"/>
  <c r="L269" i="1"/>
  <c r="L268" i="1"/>
  <c r="B268" i="1"/>
  <c r="M268" i="1" s="1"/>
  <c r="B269" i="1"/>
  <c r="M269" i="1" s="1"/>
  <c r="B270" i="1"/>
  <c r="M270" i="1" s="1"/>
  <c r="L247" i="1"/>
  <c r="B247" i="1"/>
  <c r="M247" i="1" s="1"/>
  <c r="L23" i="1"/>
  <c r="B23" i="1"/>
  <c r="M23" i="1"/>
  <c r="L76" i="1"/>
  <c r="N76" i="1"/>
  <c r="B76" i="1"/>
  <c r="M76" i="1"/>
  <c r="N248" i="1"/>
  <c r="N250" i="1"/>
  <c r="N190" i="1"/>
  <c r="N192" i="1"/>
  <c r="N193" i="1"/>
  <c r="N211" i="1"/>
  <c r="N212" i="1"/>
  <c r="N213" i="1"/>
  <c r="N214" i="1"/>
  <c r="N215" i="1"/>
  <c r="N217" i="1"/>
  <c r="N218" i="1"/>
  <c r="N219" i="1"/>
  <c r="N220" i="1"/>
  <c r="N221" i="1"/>
  <c r="N222" i="1"/>
  <c r="N223" i="1"/>
  <c r="N225" i="1"/>
  <c r="N226" i="1"/>
  <c r="N227" i="1"/>
  <c r="N230" i="1"/>
  <c r="N231" i="1"/>
  <c r="N232" i="1"/>
  <c r="N233" i="1"/>
  <c r="N234" i="1"/>
  <c r="N238" i="1"/>
  <c r="N239" i="1"/>
  <c r="N241" i="1"/>
  <c r="N242" i="1"/>
  <c r="N243" i="1"/>
  <c r="N395" i="1"/>
  <c r="N396" i="1"/>
  <c r="N397" i="1"/>
  <c r="N398" i="1"/>
  <c r="N399" i="1"/>
  <c r="N401" i="1"/>
  <c r="N402" i="1"/>
  <c r="N403" i="1"/>
  <c r="N404" i="1"/>
  <c r="N406" i="1"/>
  <c r="N407" i="1"/>
  <c r="N408" i="1"/>
  <c r="N409" i="1"/>
  <c r="N413" i="1"/>
  <c r="N414" i="1"/>
  <c r="N416" i="1"/>
  <c r="N418" i="1"/>
  <c r="N421" i="1"/>
  <c r="N422" i="1"/>
  <c r="N423" i="1"/>
  <c r="N425" i="1"/>
  <c r="N426" i="1"/>
  <c r="N427" i="1"/>
  <c r="N428" i="1"/>
  <c r="N429" i="1"/>
  <c r="N430" i="1"/>
  <c r="N431" i="1"/>
  <c r="N432" i="1"/>
  <c r="N433" i="1"/>
  <c r="N434" i="1"/>
  <c r="N435" i="1"/>
  <c r="N436" i="1"/>
  <c r="N437" i="1"/>
  <c r="N438" i="1"/>
  <c r="N439" i="1"/>
  <c r="N441" i="1"/>
  <c r="N442" i="1"/>
  <c r="N443" i="1"/>
  <c r="N444" i="1"/>
  <c r="N447" i="1"/>
  <c r="N448" i="1"/>
  <c r="N449" i="1"/>
  <c r="N450" i="1"/>
  <c r="N451" i="1"/>
  <c r="N452" i="1"/>
  <c r="N453" i="1"/>
  <c r="N454" i="1"/>
  <c r="N456" i="1"/>
  <c r="N457" i="1"/>
  <c r="N458" i="1"/>
  <c r="N459" i="1"/>
  <c r="N460" i="1"/>
  <c r="N469" i="1"/>
  <c r="N470" i="1"/>
  <c r="N471" i="1"/>
  <c r="N472" i="1"/>
  <c r="N473" i="1"/>
  <c r="N474" i="1"/>
  <c r="N475" i="1"/>
  <c r="N476" i="1"/>
  <c r="N477" i="1"/>
  <c r="N480" i="1"/>
  <c r="N481" i="1"/>
  <c r="N482" i="1"/>
  <c r="N483" i="1"/>
  <c r="N484" i="1"/>
  <c r="N485" i="1"/>
  <c r="N486" i="1"/>
  <c r="N487" i="1"/>
  <c r="N488" i="1"/>
  <c r="N489" i="1"/>
  <c r="N490" i="1"/>
  <c r="N491" i="1"/>
  <c r="N492" i="1"/>
  <c r="N493" i="1"/>
  <c r="N494" i="1"/>
  <c r="N495" i="1"/>
  <c r="N496" i="1"/>
  <c r="N497" i="1"/>
  <c r="N498" i="1"/>
  <c r="N499" i="1"/>
  <c r="N500" i="1"/>
  <c r="N501" i="1"/>
  <c r="N502" i="1"/>
  <c r="N503" i="1"/>
  <c r="N505" i="1"/>
  <c r="N508" i="1"/>
  <c r="N509" i="1"/>
  <c r="N511" i="1"/>
  <c r="N512" i="1"/>
  <c r="N514" i="1"/>
  <c r="N515" i="1"/>
  <c r="N516" i="1"/>
  <c r="N517" i="1"/>
  <c r="N518" i="1"/>
  <c r="N520" i="1"/>
  <c r="N521" i="1"/>
  <c r="N522" i="1"/>
  <c r="N523" i="1"/>
  <c r="N524" i="1"/>
  <c r="N525" i="1"/>
  <c r="N527" i="1"/>
  <c r="N528" i="1"/>
  <c r="N529" i="1"/>
  <c r="N530" i="1"/>
  <c r="N532" i="1"/>
  <c r="N533" i="1"/>
  <c r="N534" i="1"/>
  <c r="N535" i="1"/>
  <c r="N537" i="1"/>
  <c r="N538" i="1"/>
  <c r="N539" i="1"/>
  <c r="N540" i="1"/>
  <c r="N541" i="1"/>
  <c r="N543" i="1"/>
  <c r="N546" i="1"/>
  <c r="N548" i="1"/>
  <c r="N549" i="1"/>
  <c r="N550" i="1"/>
  <c r="N551" i="1"/>
  <c r="N552" i="1"/>
  <c r="N553" i="1"/>
  <c r="L26" i="1"/>
  <c r="L27" i="1"/>
  <c r="L28" i="1"/>
  <c r="L29" i="1"/>
  <c r="B26" i="1"/>
  <c r="M26" i="1" s="1"/>
  <c r="B27" i="1"/>
  <c r="M27" i="1" s="1"/>
  <c r="B28" i="1"/>
  <c r="M28" i="1" s="1"/>
  <c r="B29" i="1"/>
  <c r="M29" i="1" s="1"/>
  <c r="L5" i="1"/>
  <c r="L6" i="1"/>
  <c r="L7" i="1"/>
  <c r="L8" i="1"/>
  <c r="L9" i="1"/>
  <c r="L10" i="1"/>
  <c r="L11" i="1"/>
  <c r="L12" i="1"/>
  <c r="L13" i="1"/>
  <c r="L14" i="1"/>
  <c r="L17" i="1"/>
  <c r="L19" i="1"/>
  <c r="L20" i="1"/>
  <c r="N12" i="1"/>
  <c r="B5" i="1"/>
  <c r="M5" i="1" s="1"/>
  <c r="B6" i="1"/>
  <c r="M6" i="1" s="1"/>
  <c r="B7" i="1"/>
  <c r="M7" i="1" s="1"/>
  <c r="B8" i="1"/>
  <c r="M8" i="1" s="1"/>
  <c r="B9" i="1"/>
  <c r="M9" i="1" s="1"/>
  <c r="B10" i="1"/>
  <c r="M10" i="1" s="1"/>
  <c r="B11" i="1"/>
  <c r="M11" i="1" s="1"/>
  <c r="B12" i="1"/>
  <c r="M12" i="1" s="1"/>
  <c r="B13" i="1"/>
  <c r="M13" i="1" s="1"/>
  <c r="B14" i="1"/>
  <c r="M14" i="1" s="1"/>
  <c r="B17" i="1"/>
  <c r="M17" i="1" s="1"/>
  <c r="B19" i="1"/>
  <c r="M19" i="1" s="1"/>
  <c r="B20" i="1"/>
  <c r="M20" i="1" s="1"/>
  <c r="L203" i="1"/>
  <c r="B203" i="1"/>
  <c r="M203" i="1" s="1"/>
  <c r="L199" i="1"/>
  <c r="B199" i="1"/>
  <c r="M199" i="1" s="1"/>
  <c r="L30" i="1"/>
  <c r="B30" i="1"/>
  <c r="M30" i="1"/>
  <c r="L54" i="1"/>
  <c r="B54" i="1"/>
  <c r="M54" i="1" s="1"/>
  <c r="N35" i="1"/>
  <c r="N77" i="1"/>
  <c r="N88" i="1"/>
  <c r="N124" i="1"/>
  <c r="N136" i="1"/>
  <c r="N176" i="1"/>
  <c r="N84" i="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23" i="1"/>
  <c r="N923" i="1"/>
  <c r="B923" i="1"/>
  <c r="M923" i="1" s="1"/>
  <c r="L469" i="1"/>
  <c r="L460" i="1"/>
  <c r="B460" i="1"/>
  <c r="M460" i="1" s="1"/>
  <c r="B469" i="1"/>
  <c r="M469" i="1" s="1"/>
  <c r="L314" i="1"/>
  <c r="B314" i="1"/>
  <c r="M314" i="1" s="1"/>
  <c r="H2" i="7"/>
  <c r="H3" i="7"/>
  <c r="B558" i="1"/>
  <c r="M558" i="1"/>
  <c r="N558" i="1"/>
  <c r="L558" i="1"/>
  <c r="B306" i="1"/>
  <c r="M306" i="1" s="1"/>
  <c r="L306" i="1"/>
  <c r="B171" i="1"/>
  <c r="M171" i="1" s="1"/>
  <c r="L171" i="1"/>
  <c r="B309" i="1"/>
  <c r="M309" i="1"/>
  <c r="L309" i="1"/>
  <c r="B608" i="1"/>
  <c r="M608" i="1" s="1"/>
  <c r="N608" i="1"/>
  <c r="L608" i="1"/>
  <c r="B675" i="1"/>
  <c r="M675" i="1" s="1"/>
  <c r="N675" i="1"/>
  <c r="L675" i="1"/>
  <c r="B762" i="1"/>
  <c r="M762" i="1" s="1"/>
  <c r="N762" i="1"/>
  <c r="L762" i="1"/>
  <c r="B919" i="1"/>
  <c r="M919" i="1" s="1"/>
  <c r="N919" i="1"/>
  <c r="L919" i="1"/>
  <c r="B209" i="1"/>
  <c r="M209" i="1" s="1"/>
  <c r="L209" i="1"/>
  <c r="B500" i="1"/>
  <c r="M500" i="1" s="1"/>
  <c r="L500" i="1"/>
  <c r="B534" i="1"/>
  <c r="M534" i="1" s="1"/>
  <c r="L534" i="1"/>
  <c r="B699" i="1"/>
  <c r="M699" i="1" s="1"/>
  <c r="N699" i="1"/>
  <c r="L699" i="1"/>
  <c r="B767" i="1"/>
  <c r="M767" i="1" s="1"/>
  <c r="N767" i="1"/>
  <c r="L767" i="1"/>
  <c r="B79" i="1"/>
  <c r="M79" i="1"/>
  <c r="L79" i="1"/>
  <c r="B80" i="1"/>
  <c r="M80" i="1" s="1"/>
  <c r="L80" i="1"/>
  <c r="B82" i="1"/>
  <c r="M82" i="1" s="1"/>
  <c r="L82" i="1"/>
  <c r="B77" i="1"/>
  <c r="M77" i="1" s="1"/>
  <c r="L77" i="1"/>
  <c r="B78" i="1"/>
  <c r="M78" i="1" s="1"/>
  <c r="L78" i="1"/>
  <c r="B907" i="1"/>
  <c r="M907" i="1" s="1"/>
  <c r="N907" i="1"/>
  <c r="L907" i="1"/>
  <c r="B901" i="1"/>
  <c r="M901" i="1" s="1"/>
  <c r="N901" i="1"/>
  <c r="L901" i="1"/>
  <c r="B897" i="1"/>
  <c r="M897" i="1" s="1"/>
  <c r="N897" i="1"/>
  <c r="L897" i="1"/>
  <c r="B914" i="1"/>
  <c r="M914" i="1" s="1"/>
  <c r="N914" i="1"/>
  <c r="L914" i="1"/>
  <c r="B911" i="1"/>
  <c r="M911" i="1" s="1"/>
  <c r="N911" i="1"/>
  <c r="L911" i="1"/>
  <c r="B898" i="1"/>
  <c r="M898" i="1" s="1"/>
  <c r="N898" i="1"/>
  <c r="L898" i="1"/>
  <c r="B910" i="1"/>
  <c r="M910" i="1" s="1"/>
  <c r="N910" i="1"/>
  <c r="L910" i="1"/>
  <c r="B916" i="1"/>
  <c r="M916" i="1" s="1"/>
  <c r="N916" i="1"/>
  <c r="L916" i="1"/>
  <c r="B905" i="1"/>
  <c r="M905" i="1" s="1"/>
  <c r="N905" i="1"/>
  <c r="L905" i="1"/>
  <c r="B904" i="1"/>
  <c r="M904" i="1" s="1"/>
  <c r="N904" i="1"/>
  <c r="L904" i="1"/>
  <c r="B903" i="1"/>
  <c r="M903" i="1" s="1"/>
  <c r="N903" i="1"/>
  <c r="L903" i="1"/>
  <c r="B899" i="1"/>
  <c r="M899" i="1" s="1"/>
  <c r="N899" i="1"/>
  <c r="L899" i="1"/>
  <c r="B900" i="1"/>
  <c r="M900" i="1" s="1"/>
  <c r="N900" i="1"/>
  <c r="L900" i="1"/>
  <c r="B915" i="1"/>
  <c r="M915" i="1" s="1"/>
  <c r="N915" i="1"/>
  <c r="L915" i="1"/>
  <c r="B913" i="1"/>
  <c r="M913" i="1" s="1"/>
  <c r="N913" i="1"/>
  <c r="L913" i="1"/>
  <c r="B909" i="1"/>
  <c r="M909" i="1" s="1"/>
  <c r="N909" i="1"/>
  <c r="L909" i="1"/>
  <c r="B906" i="1"/>
  <c r="M906" i="1" s="1"/>
  <c r="N906" i="1"/>
  <c r="L906" i="1"/>
  <c r="B912" i="1"/>
  <c r="M912" i="1" s="1"/>
  <c r="N912" i="1"/>
  <c r="L912" i="1"/>
  <c r="B902" i="1"/>
  <c r="M902" i="1" s="1"/>
  <c r="N902" i="1"/>
  <c r="L902" i="1"/>
  <c r="B908" i="1"/>
  <c r="M908" i="1" s="1"/>
  <c r="N908" i="1"/>
  <c r="L908" i="1"/>
  <c r="B93" i="1"/>
  <c r="M93" i="1" s="1"/>
  <c r="L93" i="1"/>
  <c r="N813" i="1"/>
  <c r="L813" i="1"/>
  <c r="N814" i="1"/>
  <c r="L814" i="1"/>
  <c r="N819" i="1"/>
  <c r="L819" i="1"/>
  <c r="N827" i="1"/>
  <c r="L827" i="1"/>
  <c r="N828" i="1"/>
  <c r="L828" i="1"/>
  <c r="N864" i="1"/>
  <c r="L864" i="1"/>
  <c r="N865" i="1"/>
  <c r="L865" i="1"/>
  <c r="N876" i="1"/>
  <c r="L876" i="1"/>
  <c r="N883" i="1"/>
  <c r="L883" i="1"/>
  <c r="N884" i="1"/>
  <c r="L884" i="1"/>
  <c r="N921" i="1"/>
  <c r="L921" i="1"/>
  <c r="N922" i="1"/>
  <c r="L922" i="1"/>
  <c r="N924" i="1"/>
  <c r="L924" i="1"/>
  <c r="B813" i="1"/>
  <c r="M813" i="1" s="1"/>
  <c r="B814" i="1"/>
  <c r="M814" i="1"/>
  <c r="B819" i="1"/>
  <c r="M819" i="1" s="1"/>
  <c r="B827" i="1"/>
  <c r="M827" i="1"/>
  <c r="B828" i="1"/>
  <c r="M828" i="1" s="1"/>
  <c r="B864" i="1"/>
  <c r="M864" i="1" s="1"/>
  <c r="B865" i="1"/>
  <c r="M865" i="1" s="1"/>
  <c r="B876" i="1"/>
  <c r="M876" i="1"/>
  <c r="B883" i="1"/>
  <c r="M883" i="1" s="1"/>
  <c r="B884" i="1"/>
  <c r="M884" i="1" s="1"/>
  <c r="B921" i="1"/>
  <c r="M921" i="1" s="1"/>
  <c r="B922" i="1"/>
  <c r="M922" i="1" s="1"/>
  <c r="B924" i="1"/>
  <c r="M924" i="1" s="1"/>
  <c r="L67" i="1"/>
  <c r="L84" i="1"/>
  <c r="L210" i="1"/>
  <c r="L305" i="1"/>
  <c r="L311" i="1"/>
  <c r="L316" i="1"/>
  <c r="L438" i="1"/>
  <c r="L457" i="1"/>
  <c r="L459" i="1"/>
  <c r="L483" i="1"/>
  <c r="L502" i="1"/>
  <c r="L501" i="1"/>
  <c r="L524" i="1"/>
  <c r="L523" i="1"/>
  <c r="L525" i="1"/>
  <c r="L528" i="1"/>
  <c r="L535" i="1"/>
  <c r="L548" i="1"/>
  <c r="L549" i="1"/>
  <c r="N651" i="1"/>
  <c r="L651" i="1"/>
  <c r="N654" i="1"/>
  <c r="L654" i="1"/>
  <c r="N661" i="1"/>
  <c r="L661" i="1"/>
  <c r="N688" i="1"/>
  <c r="L688" i="1"/>
  <c r="N694" i="1"/>
  <c r="L694" i="1"/>
  <c r="N708" i="1"/>
  <c r="L708" i="1"/>
  <c r="N769" i="1"/>
  <c r="L769" i="1"/>
  <c r="N837" i="1"/>
  <c r="L837" i="1"/>
  <c r="N917" i="1"/>
  <c r="L917" i="1"/>
  <c r="N918" i="1"/>
  <c r="L918" i="1"/>
  <c r="N920" i="1"/>
  <c r="L920" i="1"/>
  <c r="N931" i="1"/>
  <c r="L931" i="1"/>
  <c r="N585" i="1"/>
  <c r="L585" i="1"/>
  <c r="B86" i="1"/>
  <c r="M86" i="1" s="1"/>
  <c r="B97" i="1"/>
  <c r="M97" i="1" s="1"/>
  <c r="B109" i="1"/>
  <c r="M109" i="1" s="1"/>
  <c r="B105" i="1"/>
  <c r="M105" i="1" s="1"/>
  <c r="B104" i="1"/>
  <c r="M104" i="1" s="1"/>
  <c r="B108" i="1"/>
  <c r="M108" i="1" s="1"/>
  <c r="B107" i="1"/>
  <c r="M107" i="1" s="1"/>
  <c r="B103" i="1"/>
  <c r="M103" i="1" s="1"/>
  <c r="B123" i="1"/>
  <c r="M123" i="1" s="1"/>
  <c r="B167" i="1"/>
  <c r="M167" i="1" s="1"/>
  <c r="B166" i="1"/>
  <c r="M166" i="1" s="1"/>
  <c r="B182" i="1"/>
  <c r="M182" i="1" s="1"/>
  <c r="B202" i="1"/>
  <c r="M202" i="1" s="1"/>
  <c r="B113" i="1"/>
  <c r="M113" i="1" s="1"/>
  <c r="B208" i="1"/>
  <c r="M208" i="1" s="1"/>
  <c r="B183" i="1"/>
  <c r="M183" i="1" s="1"/>
  <c r="B187" i="1"/>
  <c r="M187" i="1" s="1"/>
  <c r="B186" i="1"/>
  <c r="M186" i="1" s="1"/>
  <c r="B205" i="1"/>
  <c r="M205" i="1" s="1"/>
  <c r="B112" i="1"/>
  <c r="M112" i="1" s="1"/>
  <c r="B201" i="1"/>
  <c r="M201" i="1" s="1"/>
  <c r="B184" i="1"/>
  <c r="M184" i="1" s="1"/>
  <c r="B115" i="1"/>
  <c r="M115" i="1" s="1"/>
  <c r="B200" i="1"/>
  <c r="M200" i="1" s="1"/>
  <c r="B204" i="1"/>
  <c r="M204" i="1" s="1"/>
  <c r="B114" i="1"/>
  <c r="M114" i="1" s="1"/>
  <c r="B176" i="1"/>
  <c r="M176" i="1" s="1"/>
  <c r="B181" i="1"/>
  <c r="M181" i="1" s="1"/>
  <c r="B116" i="1"/>
  <c r="M116" i="1" s="1"/>
  <c r="B110" i="1"/>
  <c r="M110" i="1" s="1"/>
  <c r="B177" i="1"/>
  <c r="M177" i="1" s="1"/>
  <c r="B178" i="1"/>
  <c r="M178" i="1" s="1"/>
  <c r="B34" i="1"/>
  <c r="M34" i="1" s="1"/>
  <c r="B175" i="1"/>
  <c r="M175" i="1" s="1"/>
  <c r="B253" i="1"/>
  <c r="M253" i="1" s="1"/>
  <c r="B262" i="1"/>
  <c r="M262" i="1" s="1"/>
  <c r="B263" i="1"/>
  <c r="M263" i="1" s="1"/>
  <c r="B261" i="1"/>
  <c r="M261" i="1" s="1"/>
  <c r="B257" i="1"/>
  <c r="M257" i="1" s="1"/>
  <c r="B260" i="1"/>
  <c r="M260" i="1" s="1"/>
  <c r="B299" i="1"/>
  <c r="M299" i="1" s="1"/>
  <c r="B255" i="1"/>
  <c r="M255" i="1" s="1"/>
  <c r="B259" i="1"/>
  <c r="M259" i="1" s="1"/>
  <c r="B266" i="1"/>
  <c r="M266" i="1" s="1"/>
  <c r="B265" i="1"/>
  <c r="M265" i="1" s="1"/>
  <c r="B267" i="1"/>
  <c r="M267" i="1" s="1"/>
  <c r="B300" i="1"/>
  <c r="M300" i="1" s="1"/>
  <c r="B301" i="1"/>
  <c r="M301" i="1" s="1"/>
  <c r="B298" i="1"/>
  <c r="M298" i="1" s="1"/>
  <c r="B264" i="1"/>
  <c r="M264" i="1" s="1"/>
  <c r="B302" i="1"/>
  <c r="M302" i="1" s="1"/>
  <c r="B304" i="1"/>
  <c r="M304" i="1" s="1"/>
  <c r="B303" i="1"/>
  <c r="M303" i="1" s="1"/>
  <c r="B254" i="1"/>
  <c r="M254" i="1" s="1"/>
  <c r="B308" i="1"/>
  <c r="M308" i="1" s="1"/>
  <c r="B307" i="1"/>
  <c r="M307" i="1" s="1"/>
  <c r="B190" i="1"/>
  <c r="M190" i="1" s="1"/>
  <c r="B196" i="1"/>
  <c r="M196" i="1" s="1"/>
  <c r="B422" i="1"/>
  <c r="M422" i="1" s="1"/>
  <c r="B405" i="1"/>
  <c r="M405" i="1" s="1"/>
  <c r="B414" i="1"/>
  <c r="M414" i="1" s="1"/>
  <c r="B418" i="1"/>
  <c r="M418" i="1" s="1"/>
  <c r="B407" i="1"/>
  <c r="M407" i="1" s="1"/>
  <c r="B431" i="1"/>
  <c r="M431" i="1" s="1"/>
  <c r="B433" i="1"/>
  <c r="M433" i="1" s="1"/>
  <c r="B437" i="1"/>
  <c r="M437" i="1" s="1"/>
  <c r="B429" i="1"/>
  <c r="M429" i="1" s="1"/>
  <c r="B436" i="1"/>
  <c r="M436" i="1" s="1"/>
  <c r="B430" i="1"/>
  <c r="M430" i="1" s="1"/>
  <c r="B425" i="1"/>
  <c r="M425" i="1" s="1"/>
  <c r="B427" i="1"/>
  <c r="M427" i="1" s="1"/>
  <c r="B409" i="1"/>
  <c r="M409" i="1" s="1"/>
  <c r="B428" i="1"/>
  <c r="M428" i="1" s="1"/>
  <c r="B421" i="1"/>
  <c r="M421" i="1" s="1"/>
  <c r="B432" i="1"/>
  <c r="M432" i="1" s="1"/>
  <c r="B404" i="1"/>
  <c r="M404" i="1" s="1"/>
  <c r="B435" i="1"/>
  <c r="M435" i="1" s="1"/>
  <c r="B406" i="1"/>
  <c r="M406" i="1" s="1"/>
  <c r="B426" i="1"/>
  <c r="M426" i="1" s="1"/>
  <c r="B408" i="1"/>
  <c r="M408" i="1" s="1"/>
  <c r="B402" i="1"/>
  <c r="M402" i="1" s="1"/>
  <c r="B423" i="1"/>
  <c r="M423" i="1" s="1"/>
  <c r="B416" i="1"/>
  <c r="M416" i="1" s="1"/>
  <c r="B417" i="1"/>
  <c r="M417" i="1" s="1"/>
  <c r="B413" i="1"/>
  <c r="M413" i="1" s="1"/>
  <c r="B434" i="1"/>
  <c r="M434" i="1" s="1"/>
  <c r="B403" i="1"/>
  <c r="M403" i="1" s="1"/>
  <c r="B442" i="1"/>
  <c r="M442" i="1" s="1"/>
  <c r="B444" i="1"/>
  <c r="M444" i="1" s="1"/>
  <c r="B441" i="1"/>
  <c r="M441" i="1" s="1"/>
  <c r="B443" i="1"/>
  <c r="M443" i="1" s="1"/>
  <c r="B445" i="1"/>
  <c r="M445" i="1" s="1"/>
  <c r="B440" i="1"/>
  <c r="M440" i="1" s="1"/>
  <c r="B452" i="1"/>
  <c r="M452" i="1" s="1"/>
  <c r="B451" i="1"/>
  <c r="M451" i="1" s="1"/>
  <c r="B456" i="1"/>
  <c r="M456" i="1" s="1"/>
  <c r="B453" i="1"/>
  <c r="M453" i="1" s="1"/>
  <c r="B455" i="1"/>
  <c r="M455" i="1" s="1"/>
  <c r="B454" i="1"/>
  <c r="M454" i="1" s="1"/>
  <c r="B476" i="1"/>
  <c r="M476" i="1" s="1"/>
  <c r="B474" i="1"/>
  <c r="M474" i="1" s="1"/>
  <c r="B473" i="1"/>
  <c r="M473" i="1" s="1"/>
  <c r="B475" i="1"/>
  <c r="M475" i="1" s="1"/>
  <c r="B477" i="1"/>
  <c r="M477" i="1" s="1"/>
  <c r="B472" i="1"/>
  <c r="M472" i="1" s="1"/>
  <c r="B493" i="1"/>
  <c r="M493" i="1" s="1"/>
  <c r="B494" i="1"/>
  <c r="M494" i="1" s="1"/>
  <c r="B495" i="1"/>
  <c r="M495" i="1" s="1"/>
  <c r="B492" i="1"/>
  <c r="M492" i="1" s="1"/>
  <c r="B496" i="1"/>
  <c r="M496" i="1" s="1"/>
  <c r="B491" i="1"/>
  <c r="M491" i="1" s="1"/>
  <c r="B499" i="1"/>
  <c r="M499" i="1" s="1"/>
  <c r="B521" i="1"/>
  <c r="M521" i="1" s="1"/>
  <c r="B519" i="1"/>
  <c r="M519" i="1" s="1"/>
  <c r="B522" i="1"/>
  <c r="M522" i="1" s="1"/>
  <c r="B520" i="1"/>
  <c r="M520" i="1" s="1"/>
  <c r="B531" i="1"/>
  <c r="M531" i="1" s="1"/>
  <c r="B546" i="1"/>
  <c r="M546" i="1" s="1"/>
  <c r="B543" i="1"/>
  <c r="M543" i="1" s="1"/>
  <c r="B542" i="1"/>
  <c r="M542" i="1" s="1"/>
  <c r="B551" i="1"/>
  <c r="M551" i="1" s="1"/>
  <c r="B552" i="1"/>
  <c r="M552" i="1" s="1"/>
  <c r="B557" i="1"/>
  <c r="M557" i="1" s="1"/>
  <c r="B555" i="1"/>
  <c r="M555" i="1" s="1"/>
  <c r="B554" i="1"/>
  <c r="M554" i="1" s="1"/>
  <c r="B556" i="1"/>
  <c r="M556" i="1" s="1"/>
  <c r="B553" i="1"/>
  <c r="M553" i="1" s="1"/>
  <c r="B550" i="1"/>
  <c r="M550" i="1" s="1"/>
  <c r="B582" i="1"/>
  <c r="M582" i="1" s="1"/>
  <c r="B573" i="1"/>
  <c r="M573" i="1" s="1"/>
  <c r="B578" i="1"/>
  <c r="M578" i="1" s="1"/>
  <c r="B580" i="1"/>
  <c r="M580" i="1" s="1"/>
  <c r="B581" i="1"/>
  <c r="M581" i="1" s="1"/>
  <c r="B572" i="1"/>
  <c r="M572" i="1" s="1"/>
  <c r="B579" i="1"/>
  <c r="M579" i="1" s="1"/>
  <c r="B571" i="1"/>
  <c r="M571" i="1" s="1"/>
  <c r="B570" i="1"/>
  <c r="M570" i="1" s="1"/>
  <c r="B574" i="1"/>
  <c r="M574" i="1" s="1"/>
  <c r="B577" i="1"/>
  <c r="M577" i="1" s="1"/>
  <c r="B583" i="1"/>
  <c r="M583" i="1" s="1"/>
  <c r="B575" i="1"/>
  <c r="M575" i="1" s="1"/>
  <c r="B576" i="1"/>
  <c r="M576" i="1" s="1"/>
  <c r="B606" i="1"/>
  <c r="M606" i="1" s="1"/>
  <c r="B607" i="1"/>
  <c r="M607" i="1" s="1"/>
  <c r="B620" i="1"/>
  <c r="M620" i="1" s="1"/>
  <c r="B621" i="1"/>
  <c r="M621" i="1" s="1"/>
  <c r="B644" i="1"/>
  <c r="M644" i="1" s="1"/>
  <c r="B638" i="1"/>
  <c r="M638" i="1" s="1"/>
  <c r="B645" i="1"/>
  <c r="M645" i="1" s="1"/>
  <c r="B634" i="1"/>
  <c r="M634" i="1" s="1"/>
  <c r="B646" i="1"/>
  <c r="M646" i="1" s="1"/>
  <c r="B641" i="1"/>
  <c r="M641" i="1" s="1"/>
  <c r="B637" i="1"/>
  <c r="M637" i="1" s="1"/>
  <c r="B636" i="1"/>
  <c r="M636" i="1" s="1"/>
  <c r="B643" i="1"/>
  <c r="M643" i="1" s="1"/>
  <c r="B642" i="1"/>
  <c r="M642" i="1" s="1"/>
  <c r="B640" i="1"/>
  <c r="M640" i="1" s="1"/>
  <c r="B639" i="1"/>
  <c r="M639" i="1" s="1"/>
  <c r="B635" i="1"/>
  <c r="M635" i="1" s="1"/>
  <c r="B649" i="1"/>
  <c r="M649" i="1" s="1"/>
  <c r="B650" i="1"/>
  <c r="M650" i="1" s="1"/>
  <c r="B648" i="1"/>
  <c r="M648" i="1" s="1"/>
  <c r="B653" i="1"/>
  <c r="M653" i="1" s="1"/>
  <c r="B659" i="1"/>
  <c r="M659" i="1" s="1"/>
  <c r="B658" i="1"/>
  <c r="M658" i="1" s="1"/>
  <c r="B660" i="1"/>
  <c r="M660" i="1" s="1"/>
  <c r="B686" i="1"/>
  <c r="M686" i="1" s="1"/>
  <c r="B685" i="1"/>
  <c r="M685" i="1" s="1"/>
  <c r="B687" i="1"/>
  <c r="M687" i="1" s="1"/>
  <c r="B745" i="1"/>
  <c r="M745" i="1" s="1"/>
  <c r="B747" i="1"/>
  <c r="M747" i="1" s="1"/>
  <c r="B739" i="1"/>
  <c r="M739" i="1" s="1"/>
  <c r="B741" i="1"/>
  <c r="M741" i="1" s="1"/>
  <c r="B743" i="1"/>
  <c r="M743" i="1" s="1"/>
  <c r="B744" i="1"/>
  <c r="M744" i="1" s="1"/>
  <c r="B746" i="1"/>
  <c r="M746" i="1" s="1"/>
  <c r="B742" i="1"/>
  <c r="M742" i="1" s="1"/>
  <c r="B740" i="1"/>
  <c r="M740" i="1" s="1"/>
  <c r="B760" i="1"/>
  <c r="M760" i="1" s="1"/>
  <c r="B761" i="1"/>
  <c r="M761" i="1" s="1"/>
  <c r="B757" i="1"/>
  <c r="M757" i="1" s="1"/>
  <c r="B754" i="1"/>
  <c r="M754" i="1" s="1"/>
  <c r="B755" i="1"/>
  <c r="M755" i="1" s="1"/>
  <c r="B756" i="1"/>
  <c r="M756" i="1" s="1"/>
  <c r="B758" i="1"/>
  <c r="M758" i="1" s="1"/>
  <c r="B759" i="1"/>
  <c r="M759" i="1" s="1"/>
  <c r="B766" i="1"/>
  <c r="M766" i="1" s="1"/>
  <c r="B765" i="1"/>
  <c r="M765" i="1" s="1"/>
  <c r="B768" i="1"/>
  <c r="M768" i="1" s="1"/>
  <c r="B773" i="1"/>
  <c r="M773" i="1" s="1"/>
  <c r="B791" i="1"/>
  <c r="M791" i="1" s="1"/>
  <c r="B789" i="1"/>
  <c r="M789" i="1" s="1"/>
  <c r="B796" i="1"/>
  <c r="M796" i="1" s="1"/>
  <c r="B794" i="1"/>
  <c r="M794" i="1" s="1"/>
  <c r="B785" i="1"/>
  <c r="M785" i="1" s="1"/>
  <c r="B793" i="1"/>
  <c r="M793" i="1" s="1"/>
  <c r="B787" i="1"/>
  <c r="M787" i="1" s="1"/>
  <c r="B790" i="1"/>
  <c r="M790" i="1" s="1"/>
  <c r="B792" i="1"/>
  <c r="M792" i="1" s="1"/>
  <c r="B782" i="1"/>
  <c r="M782" i="1" s="1"/>
  <c r="B783" i="1"/>
  <c r="M783" i="1" s="1"/>
  <c r="B788" i="1"/>
  <c r="M788" i="1" s="1"/>
  <c r="B784" i="1"/>
  <c r="M784" i="1" s="1"/>
  <c r="B786" i="1"/>
  <c r="M786" i="1" s="1"/>
  <c r="B795" i="1"/>
  <c r="M795" i="1" s="1"/>
  <c r="B802" i="1"/>
  <c r="M802" i="1" s="1"/>
  <c r="B799" i="1"/>
  <c r="M799" i="1" s="1"/>
  <c r="B798" i="1"/>
  <c r="M798" i="1" s="1"/>
  <c r="B800" i="1"/>
  <c r="M800" i="1" s="1"/>
  <c r="B801" i="1"/>
  <c r="M801" i="1" s="1"/>
  <c r="B803" i="1"/>
  <c r="M803" i="1" s="1"/>
  <c r="B797" i="1"/>
  <c r="M797" i="1" s="1"/>
  <c r="B812" i="1"/>
  <c r="M812" i="1" s="1"/>
  <c r="B811" i="1"/>
  <c r="M811" i="1" s="1"/>
  <c r="B823" i="1"/>
  <c r="M823" i="1" s="1"/>
  <c r="B825" i="1"/>
  <c r="M825" i="1" s="1"/>
  <c r="B824" i="1"/>
  <c r="M824" i="1" s="1"/>
  <c r="B826" i="1"/>
  <c r="M826" i="1" s="1"/>
  <c r="B834" i="1"/>
  <c r="M834" i="1" s="1"/>
  <c r="B832" i="1"/>
  <c r="M832" i="1" s="1"/>
  <c r="B836" i="1"/>
  <c r="M836" i="1" s="1"/>
  <c r="B835" i="1"/>
  <c r="M835" i="1" s="1"/>
  <c r="B829" i="1"/>
  <c r="M829" i="1" s="1"/>
  <c r="B833" i="1"/>
  <c r="M833" i="1" s="1"/>
  <c r="B830" i="1"/>
  <c r="M830" i="1" s="1"/>
  <c r="B831" i="1"/>
  <c r="M831" i="1" s="1"/>
  <c r="B863" i="1"/>
  <c r="M863" i="1" s="1"/>
  <c r="B862" i="1"/>
  <c r="M862" i="1" s="1"/>
  <c r="B859" i="1"/>
  <c r="M859" i="1" s="1"/>
  <c r="B858" i="1"/>
  <c r="M858" i="1" s="1"/>
  <c r="B857" i="1"/>
  <c r="M857" i="1" s="1"/>
  <c r="B861" i="1"/>
  <c r="M861" i="1" s="1"/>
  <c r="B860" i="1"/>
  <c r="M860" i="1" s="1"/>
  <c r="B856" i="1"/>
  <c r="M856" i="1" s="1"/>
  <c r="B874" i="1"/>
  <c r="M874" i="1" s="1"/>
  <c r="B869" i="1"/>
  <c r="M869" i="1" s="1"/>
  <c r="B870" i="1"/>
  <c r="M870" i="1" s="1"/>
  <c r="B873" i="1"/>
  <c r="M873" i="1" s="1"/>
  <c r="B867" i="1"/>
  <c r="M867" i="1" s="1"/>
  <c r="B872" i="1"/>
  <c r="M872" i="1" s="1"/>
  <c r="B868" i="1"/>
  <c r="M868" i="1" s="1"/>
  <c r="B875" i="1"/>
  <c r="M875" i="1" s="1"/>
  <c r="B871" i="1"/>
  <c r="M871" i="1" s="1"/>
  <c r="B882" i="1"/>
  <c r="M882" i="1" s="1"/>
  <c r="B879" i="1"/>
  <c r="M879" i="1" s="1"/>
  <c r="B880" i="1"/>
  <c r="M880" i="1" s="1"/>
  <c r="B881" i="1"/>
  <c r="M881" i="1" s="1"/>
  <c r="B894" i="1"/>
  <c r="M894" i="1" s="1"/>
  <c r="B895" i="1"/>
  <c r="M895" i="1" s="1"/>
  <c r="B893" i="1"/>
  <c r="M893" i="1" s="1"/>
  <c r="B892" i="1"/>
  <c r="M892" i="1" s="1"/>
  <c r="B891" i="1"/>
  <c r="M891" i="1" s="1"/>
  <c r="B896" i="1"/>
  <c r="M896" i="1" s="1"/>
  <c r="B927" i="1"/>
  <c r="M927" i="1" s="1"/>
  <c r="B926" i="1"/>
  <c r="M926" i="1" s="1"/>
  <c r="B928" i="1"/>
  <c r="M928" i="1" s="1"/>
  <c r="B929" i="1"/>
  <c r="M929" i="1" s="1"/>
  <c r="B930" i="1"/>
  <c r="M930" i="1" s="1"/>
  <c r="B2" i="1"/>
  <c r="M2" i="1" s="1"/>
  <c r="B31" i="1"/>
  <c r="M31" i="1" s="1"/>
  <c r="B83" i="1"/>
  <c r="M83" i="1" s="1"/>
  <c r="B85" i="1"/>
  <c r="M85" i="1" s="1"/>
  <c r="B87" i="1"/>
  <c r="M87" i="1" s="1"/>
  <c r="B88" i="1"/>
  <c r="M88" i="1" s="1"/>
  <c r="B89" i="1"/>
  <c r="M89" i="1" s="1"/>
  <c r="B92" i="1"/>
  <c r="M92" i="1" s="1"/>
  <c r="B96" i="1"/>
  <c r="M96" i="1" s="1"/>
  <c r="B117" i="1"/>
  <c r="M117" i="1" s="1"/>
  <c r="B125" i="1"/>
  <c r="M125" i="1" s="1"/>
  <c r="B124" i="1"/>
  <c r="M124" i="1" s="1"/>
  <c r="B67" i="1"/>
  <c r="M67" i="1" s="1"/>
  <c r="B84" i="1"/>
  <c r="M84" i="1" s="1"/>
  <c r="B210" i="1"/>
  <c r="M210" i="1" s="1"/>
  <c r="B305" i="1"/>
  <c r="M305" i="1" s="1"/>
  <c r="B311" i="1"/>
  <c r="M311" i="1" s="1"/>
  <c r="B316" i="1"/>
  <c r="M316" i="1" s="1"/>
  <c r="B438" i="1"/>
  <c r="M438" i="1" s="1"/>
  <c r="B457" i="1"/>
  <c r="M457" i="1" s="1"/>
  <c r="B459" i="1"/>
  <c r="M459" i="1" s="1"/>
  <c r="B483" i="1"/>
  <c r="M483" i="1" s="1"/>
  <c r="B502" i="1"/>
  <c r="M502" i="1" s="1"/>
  <c r="B501" i="1"/>
  <c r="M501" i="1" s="1"/>
  <c r="B524" i="1"/>
  <c r="M524" i="1" s="1"/>
  <c r="B523" i="1"/>
  <c r="M523" i="1" s="1"/>
  <c r="B525" i="1"/>
  <c r="M525" i="1" s="1"/>
  <c r="B528" i="1"/>
  <c r="M528" i="1" s="1"/>
  <c r="B535" i="1"/>
  <c r="M535" i="1" s="1"/>
  <c r="B548" i="1"/>
  <c r="M548" i="1" s="1"/>
  <c r="B549" i="1"/>
  <c r="M549" i="1" s="1"/>
  <c r="B651" i="1"/>
  <c r="M651" i="1" s="1"/>
  <c r="B654" i="1"/>
  <c r="M654" i="1" s="1"/>
  <c r="B661" i="1"/>
  <c r="M661" i="1" s="1"/>
  <c r="B688" i="1"/>
  <c r="M688" i="1" s="1"/>
  <c r="B694" i="1"/>
  <c r="M694" i="1" s="1"/>
  <c r="B708" i="1"/>
  <c r="M708" i="1" s="1"/>
  <c r="B769" i="1"/>
  <c r="M769" i="1" s="1"/>
  <c r="B837" i="1"/>
  <c r="M837" i="1" s="1"/>
  <c r="B917" i="1"/>
  <c r="M917" i="1" s="1"/>
  <c r="B918" i="1"/>
  <c r="M918" i="1" s="1"/>
  <c r="B920" i="1"/>
  <c r="M920" i="1" s="1"/>
  <c r="B931" i="1"/>
  <c r="M931" i="1" s="1"/>
  <c r="B585" i="1"/>
  <c r="M585" i="1" s="1"/>
  <c r="B890" i="1"/>
  <c r="M890" i="1" s="1"/>
  <c r="B885" i="1"/>
  <c r="M885" i="1" s="1"/>
  <c r="B925" i="1"/>
  <c r="M925" i="1" s="1"/>
  <c r="B71" i="1"/>
  <c r="M71" i="1" s="1"/>
  <c r="B62" i="1"/>
  <c r="M62" i="1" s="1"/>
  <c r="B70" i="1"/>
  <c r="M70" i="1" s="1"/>
  <c r="B73" i="1"/>
  <c r="M73" i="1" s="1"/>
  <c r="B68" i="1"/>
  <c r="M68" i="1" s="1"/>
  <c r="B74" i="1"/>
  <c r="M74" i="1" s="1"/>
  <c r="L664" i="1"/>
  <c r="N664" i="1"/>
  <c r="B664" i="1"/>
  <c r="M664" i="1" s="1"/>
  <c r="B21" i="11"/>
  <c r="B20" i="10"/>
  <c r="H118" i="9"/>
  <c r="B17" i="11"/>
  <c r="B18" i="11"/>
  <c r="N1" i="10"/>
  <c r="N2" i="10"/>
  <c r="N3" i="10"/>
  <c r="N4" i="10"/>
  <c r="N5" i="10"/>
  <c r="N6" i="10"/>
  <c r="N7" i="10"/>
  <c r="N8" i="10"/>
  <c r="N9" i="10"/>
  <c r="N10" i="10"/>
  <c r="B16" i="10"/>
  <c r="N22" i="10"/>
  <c r="N23" i="10"/>
  <c r="N24" i="10"/>
  <c r="N25" i="10"/>
  <c r="N26" i="10"/>
  <c r="B95" i="1"/>
  <c r="M95" i="1"/>
  <c r="L95" i="1"/>
  <c r="B94" i="1"/>
  <c r="M94" i="1" s="1"/>
  <c r="L94" i="1"/>
  <c r="B99" i="1"/>
  <c r="M99" i="1"/>
  <c r="L99" i="1"/>
  <c r="B102" i="1"/>
  <c r="M102" i="1" s="1"/>
  <c r="L102" i="1"/>
  <c r="B118" i="1"/>
  <c r="M118" i="1"/>
  <c r="L118" i="1"/>
  <c r="B126" i="1"/>
  <c r="M126" i="1" s="1"/>
  <c r="L126" i="1"/>
  <c r="B127" i="1"/>
  <c r="M127" i="1"/>
  <c r="L127" i="1"/>
  <c r="B164" i="1"/>
  <c r="M164" i="1" s="1"/>
  <c r="L164" i="1"/>
  <c r="B170" i="1"/>
  <c r="M170" i="1" s="1"/>
  <c r="L170" i="1"/>
  <c r="B168" i="1"/>
  <c r="M168" i="1" s="1"/>
  <c r="L168" i="1"/>
  <c r="B36" i="1"/>
  <c r="M36" i="1" s="1"/>
  <c r="L36" i="1"/>
  <c r="B42" i="1"/>
  <c r="M42" i="1" s="1"/>
  <c r="L42" i="1"/>
  <c r="B75" i="1"/>
  <c r="M75" i="1" s="1"/>
  <c r="L75" i="1"/>
  <c r="B174" i="1"/>
  <c r="M174" i="1" s="1"/>
  <c r="L174" i="1"/>
  <c r="B180" i="1"/>
  <c r="M180" i="1"/>
  <c r="L180" i="1"/>
  <c r="B185" i="1"/>
  <c r="M185" i="1" s="1"/>
  <c r="L185" i="1"/>
  <c r="B111" i="1"/>
  <c r="M111" i="1" s="1"/>
  <c r="L111" i="1"/>
  <c r="B310" i="1"/>
  <c r="M310" i="1" s="1"/>
  <c r="L310" i="1"/>
  <c r="B313" i="1"/>
  <c r="M313" i="1" s="1"/>
  <c r="L313" i="1"/>
  <c r="B312" i="1"/>
  <c r="M312" i="1" s="1"/>
  <c r="L312" i="1"/>
  <c r="B191" i="1"/>
  <c r="M191" i="1"/>
  <c r="L191" i="1"/>
  <c r="B192" i="1"/>
  <c r="M192" i="1" s="1"/>
  <c r="L192" i="1"/>
  <c r="B193" i="1"/>
  <c r="M193" i="1"/>
  <c r="L193" i="1"/>
  <c r="B446" i="1"/>
  <c r="M446" i="1" s="1"/>
  <c r="N446" i="1"/>
  <c r="L446" i="1"/>
  <c r="B439" i="1"/>
  <c r="M439" i="1" s="1"/>
  <c r="L439" i="1"/>
  <c r="B458" i="1"/>
  <c r="M458" i="1"/>
  <c r="L458" i="1"/>
  <c r="B471" i="1"/>
  <c r="M471" i="1" s="1"/>
  <c r="L471" i="1"/>
  <c r="B470" i="1"/>
  <c r="M470" i="1" s="1"/>
  <c r="L470" i="1"/>
  <c r="B479" i="1"/>
  <c r="M479" i="1" s="1"/>
  <c r="N479" i="1"/>
  <c r="L479" i="1"/>
  <c r="B480" i="1"/>
  <c r="M480" i="1" s="1"/>
  <c r="L480" i="1"/>
  <c r="B484" i="1"/>
  <c r="M484" i="1" s="1"/>
  <c r="L484" i="1"/>
  <c r="B487" i="1"/>
  <c r="M487" i="1" s="1"/>
  <c r="L487" i="1"/>
  <c r="B485" i="1"/>
  <c r="M485" i="1" s="1"/>
  <c r="L485" i="1"/>
  <c r="B489" i="1"/>
  <c r="M489" i="1" s="1"/>
  <c r="L489" i="1"/>
  <c r="B488" i="1"/>
  <c r="M488" i="1" s="1"/>
  <c r="L488" i="1"/>
  <c r="B497" i="1"/>
  <c r="M497" i="1" s="1"/>
  <c r="L497" i="1"/>
  <c r="B490" i="1"/>
  <c r="M490" i="1"/>
  <c r="L490" i="1"/>
  <c r="B498" i="1"/>
  <c r="M498" i="1" s="1"/>
  <c r="L498" i="1"/>
  <c r="B503" i="1"/>
  <c r="M503" i="1" s="1"/>
  <c r="L503" i="1"/>
  <c r="B505" i="1"/>
  <c r="M505" i="1" s="1"/>
  <c r="L505" i="1"/>
  <c r="B526" i="1"/>
  <c r="M526" i="1" s="1"/>
  <c r="N526" i="1"/>
  <c r="L526" i="1"/>
  <c r="B527" i="1"/>
  <c r="M527" i="1" s="1"/>
  <c r="L527" i="1"/>
  <c r="B529" i="1"/>
  <c r="M529" i="1"/>
  <c r="L529" i="1"/>
  <c r="B532" i="1"/>
  <c r="M532" i="1"/>
  <c r="L532" i="1"/>
  <c r="B533" i="1"/>
  <c r="M533" i="1" s="1"/>
  <c r="L533" i="1"/>
  <c r="B537" i="1"/>
  <c r="M537" i="1"/>
  <c r="L537" i="1"/>
  <c r="B538" i="1"/>
  <c r="M538" i="1" s="1"/>
  <c r="L538" i="1"/>
  <c r="B560" i="1"/>
  <c r="M560" i="1"/>
  <c r="N560" i="1"/>
  <c r="L560" i="1"/>
  <c r="B562" i="1"/>
  <c r="M562" i="1"/>
  <c r="N562" i="1"/>
  <c r="L562" i="1"/>
  <c r="B561" i="1"/>
  <c r="M561" i="1"/>
  <c r="N561" i="1"/>
  <c r="L561" i="1"/>
  <c r="B563" i="1"/>
  <c r="M563" i="1"/>
  <c r="N563" i="1"/>
  <c r="L563" i="1"/>
  <c r="B610" i="1"/>
  <c r="M610" i="1"/>
  <c r="N610" i="1"/>
  <c r="L610" i="1"/>
  <c r="B611" i="1"/>
  <c r="M611" i="1"/>
  <c r="N611" i="1"/>
  <c r="L611" i="1"/>
  <c r="B616" i="1"/>
  <c r="M616" i="1"/>
  <c r="N616" i="1"/>
  <c r="L616" i="1"/>
  <c r="B615" i="1"/>
  <c r="M615" i="1"/>
  <c r="N615" i="1"/>
  <c r="L615" i="1"/>
  <c r="B622" i="1"/>
  <c r="M622" i="1"/>
  <c r="N622" i="1"/>
  <c r="L622" i="1"/>
  <c r="B623" i="1"/>
  <c r="M623" i="1"/>
  <c r="N623" i="1"/>
  <c r="L623" i="1"/>
  <c r="B652" i="1"/>
  <c r="M652" i="1"/>
  <c r="N652" i="1"/>
  <c r="L652" i="1"/>
  <c r="B647" i="1"/>
  <c r="M647" i="1"/>
  <c r="N647" i="1"/>
  <c r="L647" i="1"/>
  <c r="B655" i="1"/>
  <c r="M655" i="1"/>
  <c r="N655" i="1"/>
  <c r="L655" i="1"/>
  <c r="B663" i="1"/>
  <c r="M663" i="1"/>
  <c r="N663" i="1"/>
  <c r="L663" i="1"/>
  <c r="B662" i="1"/>
  <c r="M662" i="1"/>
  <c r="N662" i="1"/>
  <c r="L662" i="1"/>
  <c r="B665" i="1"/>
  <c r="M665" i="1"/>
  <c r="N665" i="1"/>
  <c r="L665" i="1"/>
  <c r="B674" i="1"/>
  <c r="M674" i="1"/>
  <c r="N674" i="1"/>
  <c r="L674" i="1"/>
  <c r="B676" i="1"/>
  <c r="M676" i="1"/>
  <c r="N676" i="1"/>
  <c r="L676" i="1"/>
  <c r="B677" i="1"/>
  <c r="M677" i="1"/>
  <c r="N677" i="1"/>
  <c r="L677" i="1"/>
  <c r="B690" i="1"/>
  <c r="M690" i="1"/>
  <c r="N690" i="1"/>
  <c r="L690" i="1"/>
  <c r="B689" i="1"/>
  <c r="M689" i="1"/>
  <c r="N689" i="1"/>
  <c r="L689" i="1"/>
  <c r="B691" i="1"/>
  <c r="M691" i="1"/>
  <c r="N691" i="1"/>
  <c r="L691" i="1"/>
  <c r="B692" i="1"/>
  <c r="M692" i="1"/>
  <c r="N692" i="1"/>
  <c r="L692" i="1"/>
  <c r="B696" i="1"/>
  <c r="M696" i="1"/>
  <c r="N696" i="1"/>
  <c r="L696" i="1"/>
  <c r="B695" i="1"/>
  <c r="M695" i="1"/>
  <c r="N695" i="1"/>
  <c r="L695" i="1"/>
  <c r="B697" i="1"/>
  <c r="M697" i="1"/>
  <c r="N697" i="1"/>
  <c r="L697" i="1"/>
  <c r="B698" i="1"/>
  <c r="M698" i="1"/>
  <c r="N698" i="1"/>
  <c r="L698" i="1"/>
  <c r="B700" i="1"/>
  <c r="M700" i="1"/>
  <c r="N700" i="1"/>
  <c r="L700" i="1"/>
  <c r="B701" i="1"/>
  <c r="M701" i="1"/>
  <c r="N701" i="1"/>
  <c r="L701" i="1"/>
  <c r="B702" i="1"/>
  <c r="M702" i="1"/>
  <c r="N702" i="1"/>
  <c r="L702" i="1"/>
  <c r="B710" i="1"/>
  <c r="M710" i="1"/>
  <c r="N710" i="1"/>
  <c r="L710" i="1"/>
  <c r="B709" i="1"/>
  <c r="M709" i="1"/>
  <c r="N709" i="1"/>
  <c r="L709" i="1"/>
  <c r="B748" i="1"/>
  <c r="M748" i="1"/>
  <c r="N748" i="1"/>
  <c r="L748" i="1"/>
  <c r="B763" i="1"/>
  <c r="M763" i="1"/>
  <c r="N763" i="1"/>
  <c r="L763" i="1"/>
  <c r="B764" i="1"/>
  <c r="M764" i="1" s="1"/>
  <c r="N764" i="1"/>
  <c r="L764" i="1"/>
  <c r="B770" i="1"/>
  <c r="M770" i="1" s="1"/>
  <c r="N770" i="1"/>
  <c r="L770" i="1"/>
  <c r="B771" i="1"/>
  <c r="M771" i="1" s="1"/>
  <c r="N771" i="1"/>
  <c r="L771" i="1"/>
  <c r="B775" i="1"/>
  <c r="M775" i="1" s="1"/>
  <c r="N775" i="1"/>
  <c r="L775" i="1"/>
  <c r="B774" i="1"/>
  <c r="M774" i="1" s="1"/>
  <c r="N774" i="1"/>
  <c r="L774" i="1"/>
  <c r="B804" i="1"/>
  <c r="M804" i="1" s="1"/>
  <c r="N804" i="1"/>
  <c r="L804" i="1"/>
  <c r="B101" i="1"/>
  <c r="M101" i="1" s="1"/>
  <c r="L101" i="1"/>
  <c r="B100" i="1"/>
  <c r="M100" i="1"/>
  <c r="L100" i="1"/>
  <c r="B119" i="1"/>
  <c r="M119" i="1" s="1"/>
  <c r="L119" i="1"/>
  <c r="B530" i="1"/>
  <c r="M530" i="1" s="1"/>
  <c r="L530" i="1"/>
  <c r="B539" i="1"/>
  <c r="M539" i="1" s="1"/>
  <c r="L539" i="1"/>
  <c r="B584" i="1"/>
  <c r="M584" i="1"/>
  <c r="N584" i="1"/>
  <c r="L584" i="1"/>
  <c r="B590" i="1"/>
  <c r="M590" i="1" s="1"/>
  <c r="N590" i="1"/>
  <c r="L590" i="1"/>
  <c r="B587" i="1"/>
  <c r="M587" i="1" s="1"/>
  <c r="N587" i="1"/>
  <c r="L587" i="1"/>
  <c r="B591" i="1"/>
  <c r="M591" i="1" s="1"/>
  <c r="N591" i="1"/>
  <c r="L591" i="1"/>
  <c r="B589" i="1"/>
  <c r="M589" i="1" s="1"/>
  <c r="N589" i="1"/>
  <c r="L589" i="1"/>
  <c r="B588" i="1"/>
  <c r="M588" i="1" s="1"/>
  <c r="N588" i="1"/>
  <c r="L588" i="1"/>
  <c r="B586" i="1"/>
  <c r="M586" i="1" s="1"/>
  <c r="N586" i="1"/>
  <c r="L586" i="1"/>
  <c r="B609" i="1"/>
  <c r="M609" i="1" s="1"/>
  <c r="N609" i="1"/>
  <c r="L609" i="1"/>
  <c r="B69" i="1"/>
  <c r="M69" i="1" s="1"/>
  <c r="L69" i="1"/>
  <c r="B106" i="1"/>
  <c r="M106" i="1" s="1"/>
  <c r="L106" i="1"/>
  <c r="B50" i="1"/>
  <c r="M50" i="1" s="1"/>
  <c r="L50" i="1"/>
  <c r="B33" i="1"/>
  <c r="M33" i="1" s="1"/>
  <c r="L33" i="1"/>
  <c r="B49" i="1"/>
  <c r="M49" i="1" s="1"/>
  <c r="L49" i="1"/>
  <c r="B43" i="1"/>
  <c r="M43" i="1" s="1"/>
  <c r="L43" i="1"/>
  <c r="B53" i="1"/>
  <c r="M53" i="1" s="1"/>
  <c r="L53" i="1"/>
  <c r="B38" i="1"/>
  <c r="M38" i="1" s="1"/>
  <c r="L38" i="1"/>
  <c r="B35" i="1"/>
  <c r="M35" i="1" s="1"/>
  <c r="L35" i="1"/>
  <c r="B45" i="1"/>
  <c r="M45" i="1"/>
  <c r="L45" i="1"/>
  <c r="B55" i="1"/>
  <c r="M55" i="1" s="1"/>
  <c r="L55" i="1"/>
  <c r="B39" i="1"/>
  <c r="M39" i="1" s="1"/>
  <c r="L39" i="1"/>
  <c r="B61" i="1"/>
  <c r="M61" i="1" s="1"/>
  <c r="L61" i="1"/>
  <c r="B32" i="1"/>
  <c r="M32" i="1"/>
  <c r="L32" i="1"/>
  <c r="B40" i="1"/>
  <c r="M40" i="1" s="1"/>
  <c r="L40" i="1"/>
  <c r="B121" i="1"/>
  <c r="M121" i="1" s="1"/>
  <c r="L121" i="1"/>
  <c r="B122" i="1"/>
  <c r="M122" i="1" s="1"/>
  <c r="L122" i="1"/>
  <c r="B120" i="1"/>
  <c r="M120" i="1" s="1"/>
  <c r="L120" i="1"/>
  <c r="B128" i="1"/>
  <c r="M128" i="1" s="1"/>
  <c r="N128" i="1"/>
  <c r="L128" i="1"/>
  <c r="B130" i="1"/>
  <c r="M130" i="1" s="1"/>
  <c r="L130" i="1"/>
  <c r="B163" i="1"/>
  <c r="M163" i="1" s="1"/>
  <c r="L163" i="1"/>
  <c r="B131" i="1"/>
  <c r="M131" i="1" s="1"/>
  <c r="L131" i="1"/>
  <c r="B132" i="1"/>
  <c r="M132" i="1" s="1"/>
  <c r="L132" i="1"/>
  <c r="B133" i="1"/>
  <c r="M133" i="1" s="1"/>
  <c r="L133" i="1"/>
  <c r="B135" i="1"/>
  <c r="M135" i="1" s="1"/>
  <c r="L135" i="1"/>
  <c r="B136" i="1"/>
  <c r="M136" i="1" s="1"/>
  <c r="L136" i="1"/>
  <c r="B137" i="1"/>
  <c r="M137" i="1" s="1"/>
  <c r="L137" i="1"/>
  <c r="B157" i="1"/>
  <c r="M157" i="1" s="1"/>
  <c r="L157" i="1"/>
  <c r="B158" i="1"/>
  <c r="M158" i="1" s="1"/>
  <c r="L158" i="1"/>
  <c r="B159" i="1"/>
  <c r="M159" i="1" s="1"/>
  <c r="L159" i="1"/>
  <c r="B65" i="1"/>
  <c r="M65" i="1"/>
  <c r="L65" i="1"/>
  <c r="B46" i="1"/>
  <c r="M46" i="1" s="1"/>
  <c r="L46" i="1"/>
  <c r="B81" i="1"/>
  <c r="M81" i="1" s="1"/>
  <c r="L81" i="1"/>
  <c r="B251" i="1"/>
  <c r="M251" i="1" s="1"/>
  <c r="L251" i="1"/>
  <c r="B249" i="1"/>
  <c r="M249" i="1" s="1"/>
  <c r="L249" i="1"/>
  <c r="B246" i="1"/>
  <c r="M246" i="1" s="1"/>
  <c r="L246" i="1"/>
  <c r="B252" i="1"/>
  <c r="M252" i="1" s="1"/>
  <c r="L252" i="1"/>
  <c r="B248" i="1"/>
  <c r="M248" i="1" s="1"/>
  <c r="L248" i="1"/>
  <c r="B250" i="1"/>
  <c r="M250" i="1"/>
  <c r="L250" i="1"/>
  <c r="B245" i="1"/>
  <c r="M245" i="1" s="1"/>
  <c r="L245" i="1"/>
  <c r="B315" i="1"/>
  <c r="M315" i="1" s="1"/>
  <c r="L315" i="1"/>
  <c r="B217" i="1"/>
  <c r="M217" i="1" s="1"/>
  <c r="L217" i="1"/>
  <c r="B213" i="1"/>
  <c r="M213" i="1" s="1"/>
  <c r="L213" i="1"/>
  <c r="B221" i="1"/>
  <c r="M221" i="1" s="1"/>
  <c r="L221" i="1"/>
  <c r="B222" i="1"/>
  <c r="M222" i="1" s="1"/>
  <c r="L222" i="1"/>
  <c r="B233" i="1"/>
  <c r="M233" i="1" s="1"/>
  <c r="L233" i="1"/>
  <c r="B239" i="1"/>
  <c r="M239" i="1" s="1"/>
  <c r="L239" i="1"/>
  <c r="B214" i="1"/>
  <c r="M214" i="1" s="1"/>
  <c r="L214" i="1"/>
  <c r="B241" i="1"/>
  <c r="M241" i="1" s="1"/>
  <c r="L241" i="1"/>
  <c r="B230" i="1"/>
  <c r="M230" i="1" s="1"/>
  <c r="L230" i="1"/>
  <c r="B398" i="1"/>
  <c r="M398" i="1"/>
  <c r="L398" i="1"/>
  <c r="B211" i="1"/>
  <c r="M211" i="1" s="1"/>
  <c r="L211" i="1"/>
  <c r="B223" i="1"/>
  <c r="M223" i="1" s="1"/>
  <c r="L223" i="1"/>
  <c r="B232" i="1"/>
  <c r="M232" i="1" s="1"/>
  <c r="L232" i="1"/>
  <c r="B238" i="1"/>
  <c r="M238" i="1"/>
  <c r="L238" i="1"/>
  <c r="B244" i="1"/>
  <c r="M244" i="1" s="1"/>
  <c r="L244" i="1"/>
  <c r="B401" i="1"/>
  <c r="M401" i="1" s="1"/>
  <c r="L401" i="1"/>
  <c r="B215" i="1"/>
  <c r="M215" i="1" s="1"/>
  <c r="L215" i="1"/>
  <c r="B216" i="1"/>
  <c r="M216" i="1" s="1"/>
  <c r="L216" i="1"/>
  <c r="B218" i="1"/>
  <c r="M218" i="1" s="1"/>
  <c r="L218" i="1"/>
  <c r="B234" i="1"/>
  <c r="M234" i="1" s="1"/>
  <c r="L234" i="1"/>
  <c r="B243" i="1"/>
  <c r="M243" i="1" s="1"/>
  <c r="L243" i="1"/>
  <c r="B396" i="1"/>
  <c r="M396" i="1"/>
  <c r="L396" i="1"/>
  <c r="B399" i="1"/>
  <c r="M399" i="1" s="1"/>
  <c r="L399" i="1"/>
  <c r="B224" i="1"/>
  <c r="M224" i="1" s="1"/>
  <c r="L224" i="1"/>
  <c r="B225" i="1"/>
  <c r="M225" i="1" s="1"/>
  <c r="L225" i="1"/>
  <c r="B240" i="1"/>
  <c r="M240" i="1"/>
  <c r="L240" i="1"/>
  <c r="B397" i="1"/>
  <c r="M397" i="1" s="1"/>
  <c r="L397" i="1"/>
  <c r="B226" i="1"/>
  <c r="M226" i="1" s="1"/>
  <c r="L226" i="1"/>
  <c r="B227" i="1"/>
  <c r="M227" i="1" s="1"/>
  <c r="L227" i="1"/>
  <c r="B212" i="1"/>
  <c r="M212" i="1" s="1"/>
  <c r="L212" i="1"/>
  <c r="B219" i="1"/>
  <c r="M219" i="1" s="1"/>
  <c r="L219" i="1"/>
  <c r="B220" i="1"/>
  <c r="M220" i="1" s="1"/>
  <c r="L220" i="1"/>
  <c r="B395" i="1"/>
  <c r="M395" i="1" s="1"/>
  <c r="L395" i="1"/>
  <c r="B242" i="1"/>
  <c r="M242" i="1" s="1"/>
  <c r="L242" i="1"/>
  <c r="B231" i="1"/>
  <c r="M231" i="1" s="1"/>
  <c r="L231" i="1"/>
  <c r="B450" i="1"/>
  <c r="M450" i="1" s="1"/>
  <c r="L450" i="1"/>
  <c r="B448" i="1"/>
  <c r="M448" i="1" s="1"/>
  <c r="L448" i="1"/>
  <c r="B449" i="1"/>
  <c r="M449" i="1"/>
  <c r="L449" i="1"/>
  <c r="B447" i="1"/>
  <c r="M447" i="1" s="1"/>
  <c r="L447" i="1"/>
  <c r="B481" i="1"/>
  <c r="M481" i="1" s="1"/>
  <c r="L481" i="1"/>
  <c r="B482" i="1"/>
  <c r="M482" i="1" s="1"/>
  <c r="L482" i="1"/>
  <c r="B486" i="1"/>
  <c r="M486" i="1" s="1"/>
  <c r="L486" i="1"/>
  <c r="B507" i="1"/>
  <c r="M507" i="1" s="1"/>
  <c r="N507" i="1"/>
  <c r="L507" i="1"/>
  <c r="B516" i="1"/>
  <c r="M516" i="1" s="1"/>
  <c r="L516" i="1"/>
  <c r="B511" i="1"/>
  <c r="M511" i="1" s="1"/>
  <c r="L511" i="1"/>
  <c r="B513" i="1"/>
  <c r="M513" i="1" s="1"/>
  <c r="N513" i="1"/>
  <c r="L513" i="1"/>
  <c r="B517" i="1"/>
  <c r="M517" i="1" s="1"/>
  <c r="L517" i="1"/>
  <c r="B518" i="1"/>
  <c r="M518" i="1"/>
  <c r="L518" i="1"/>
  <c r="B506" i="1"/>
  <c r="M506" i="1" s="1"/>
  <c r="N506" i="1"/>
  <c r="L506" i="1"/>
  <c r="B508" i="1"/>
  <c r="M508" i="1" s="1"/>
  <c r="L508" i="1"/>
  <c r="B509" i="1"/>
  <c r="M509" i="1" s="1"/>
  <c r="L509" i="1"/>
  <c r="B514" i="1"/>
  <c r="M514" i="1" s="1"/>
  <c r="L514" i="1"/>
  <c r="B510" i="1"/>
  <c r="M510" i="1"/>
  <c r="N510" i="1"/>
  <c r="L510" i="1"/>
  <c r="B512" i="1"/>
  <c r="M512" i="1"/>
  <c r="L512" i="1"/>
  <c r="B515" i="1"/>
  <c r="M515" i="1" s="1"/>
  <c r="L515" i="1"/>
  <c r="B540" i="1"/>
  <c r="M540" i="1" s="1"/>
  <c r="L540" i="1"/>
  <c r="B541" i="1"/>
  <c r="M541" i="1" s="1"/>
  <c r="L541" i="1"/>
  <c r="B559" i="1"/>
  <c r="M559" i="1" s="1"/>
  <c r="N559" i="1"/>
  <c r="L559" i="1"/>
  <c r="B565" i="1"/>
  <c r="M565" i="1"/>
  <c r="N565" i="1"/>
  <c r="L565" i="1"/>
  <c r="B566" i="1"/>
  <c r="M566" i="1" s="1"/>
  <c r="N566" i="1"/>
  <c r="L566" i="1"/>
  <c r="B567" i="1"/>
  <c r="M567" i="1" s="1"/>
  <c r="N567" i="1"/>
  <c r="L567" i="1"/>
  <c r="B568" i="1"/>
  <c r="M568" i="1" s="1"/>
  <c r="N568" i="1"/>
  <c r="L568" i="1"/>
  <c r="B569" i="1"/>
  <c r="M569" i="1" s="1"/>
  <c r="N569" i="1"/>
  <c r="L569" i="1"/>
  <c r="B564" i="1"/>
  <c r="M564" i="1" s="1"/>
  <c r="N564" i="1"/>
  <c r="L564" i="1"/>
  <c r="B604" i="1"/>
  <c r="M604" i="1" s="1"/>
  <c r="N604" i="1"/>
  <c r="L604" i="1"/>
  <c r="B597" i="1"/>
  <c r="M597" i="1" s="1"/>
  <c r="N597" i="1"/>
  <c r="L597" i="1"/>
  <c r="B592" i="1"/>
  <c r="M592" i="1"/>
  <c r="N592" i="1"/>
  <c r="L592" i="1"/>
  <c r="B595" i="1"/>
  <c r="M595" i="1" s="1"/>
  <c r="N595" i="1"/>
  <c r="L595" i="1"/>
  <c r="B600" i="1"/>
  <c r="M600" i="1" s="1"/>
  <c r="N600" i="1"/>
  <c r="L600" i="1"/>
  <c r="B602" i="1"/>
  <c r="M602" i="1" s="1"/>
  <c r="N602" i="1"/>
  <c r="L602" i="1"/>
  <c r="B596" i="1"/>
  <c r="M596" i="1"/>
  <c r="N596" i="1"/>
  <c r="L596" i="1"/>
  <c r="B599" i="1"/>
  <c r="M599" i="1" s="1"/>
  <c r="N599" i="1"/>
  <c r="L599" i="1"/>
  <c r="B603" i="1"/>
  <c r="M603" i="1" s="1"/>
  <c r="N603" i="1"/>
  <c r="L603" i="1"/>
  <c r="B598" i="1"/>
  <c r="M598" i="1" s="1"/>
  <c r="N598" i="1"/>
  <c r="L598" i="1"/>
  <c r="B605" i="1"/>
  <c r="M605" i="1"/>
  <c r="N605" i="1"/>
  <c r="L605" i="1"/>
  <c r="B593" i="1"/>
  <c r="M593" i="1" s="1"/>
  <c r="N593" i="1"/>
  <c r="L593" i="1"/>
  <c r="B594" i="1"/>
  <c r="M594" i="1" s="1"/>
  <c r="N594" i="1"/>
  <c r="L594" i="1"/>
  <c r="B601" i="1"/>
  <c r="M601" i="1" s="1"/>
  <c r="N601" i="1"/>
  <c r="L601" i="1"/>
  <c r="B613" i="1"/>
  <c r="M613" i="1" s="1"/>
  <c r="N613" i="1"/>
  <c r="L613" i="1"/>
  <c r="B612" i="1"/>
  <c r="M612" i="1" s="1"/>
  <c r="N612" i="1"/>
  <c r="L612" i="1"/>
  <c r="B614" i="1"/>
  <c r="M614" i="1" s="1"/>
  <c r="N614" i="1"/>
  <c r="L614" i="1"/>
  <c r="B617" i="1"/>
  <c r="M617" i="1" s="1"/>
  <c r="N617" i="1"/>
  <c r="L617" i="1"/>
  <c r="B618" i="1"/>
  <c r="M618" i="1"/>
  <c r="N618" i="1"/>
  <c r="L618" i="1"/>
  <c r="B619" i="1"/>
  <c r="M619" i="1" s="1"/>
  <c r="N619" i="1"/>
  <c r="L619" i="1"/>
  <c r="B632" i="1"/>
  <c r="M632" i="1" s="1"/>
  <c r="N632" i="1"/>
  <c r="L632" i="1"/>
  <c r="B630" i="1"/>
  <c r="M630" i="1" s="1"/>
  <c r="N630" i="1"/>
  <c r="L630" i="1"/>
  <c r="B628" i="1"/>
  <c r="M628" i="1"/>
  <c r="N628" i="1"/>
  <c r="L628" i="1"/>
  <c r="B629" i="1"/>
  <c r="M629" i="1" s="1"/>
  <c r="N629" i="1"/>
  <c r="L629" i="1"/>
  <c r="B631" i="1"/>
  <c r="M631" i="1" s="1"/>
  <c r="N631" i="1"/>
  <c r="L631" i="1"/>
  <c r="B627" i="1"/>
  <c r="M627" i="1" s="1"/>
  <c r="N627" i="1"/>
  <c r="L627" i="1"/>
  <c r="B624" i="1"/>
  <c r="M624" i="1"/>
  <c r="N624" i="1"/>
  <c r="L624" i="1"/>
  <c r="B625" i="1"/>
  <c r="M625" i="1" s="1"/>
  <c r="N625" i="1"/>
  <c r="L625" i="1"/>
  <c r="B626" i="1"/>
  <c r="M626" i="1" s="1"/>
  <c r="N626" i="1"/>
  <c r="L626" i="1"/>
  <c r="B633" i="1"/>
  <c r="M633" i="1" s="1"/>
  <c r="N633" i="1"/>
  <c r="L633" i="1"/>
  <c r="B657" i="1"/>
  <c r="M657" i="1" s="1"/>
  <c r="N657" i="1"/>
  <c r="L657" i="1"/>
  <c r="B656" i="1"/>
  <c r="M656" i="1" s="1"/>
  <c r="N656" i="1"/>
  <c r="L656" i="1"/>
  <c r="B669" i="1"/>
  <c r="M669" i="1" s="1"/>
  <c r="N669" i="1"/>
  <c r="L669" i="1"/>
  <c r="B668" i="1"/>
  <c r="M668" i="1" s="1"/>
  <c r="N668" i="1"/>
  <c r="L668" i="1"/>
  <c r="B670" i="1"/>
  <c r="M670" i="1"/>
  <c r="N670" i="1"/>
  <c r="L670" i="1"/>
  <c r="B671" i="1"/>
  <c r="M671" i="1" s="1"/>
  <c r="N671" i="1"/>
  <c r="L671" i="1"/>
  <c r="B673" i="1"/>
  <c r="M673" i="1" s="1"/>
  <c r="N673" i="1"/>
  <c r="L673" i="1"/>
  <c r="B666" i="1"/>
  <c r="M666" i="1" s="1"/>
  <c r="N666" i="1"/>
  <c r="L666" i="1"/>
  <c r="B672" i="1"/>
  <c r="M672" i="1"/>
  <c r="N672" i="1"/>
  <c r="L672" i="1"/>
  <c r="B667" i="1"/>
  <c r="M667" i="1" s="1"/>
  <c r="N667" i="1"/>
  <c r="L667" i="1"/>
  <c r="B683" i="1"/>
  <c r="M683" i="1" s="1"/>
  <c r="N683" i="1"/>
  <c r="L683" i="1"/>
  <c r="B684" i="1"/>
  <c r="M684" i="1" s="1"/>
  <c r="N684" i="1"/>
  <c r="L684" i="1"/>
  <c r="B678" i="1"/>
  <c r="M678" i="1"/>
  <c r="N678" i="1"/>
  <c r="L678" i="1"/>
  <c r="B680" i="1"/>
  <c r="M680" i="1" s="1"/>
  <c r="N680" i="1"/>
  <c r="L680" i="1"/>
  <c r="B681" i="1"/>
  <c r="M681" i="1" s="1"/>
  <c r="N681" i="1"/>
  <c r="L681" i="1"/>
  <c r="B682" i="1"/>
  <c r="M682" i="1" s="1"/>
  <c r="N682" i="1"/>
  <c r="L682" i="1"/>
  <c r="B679" i="1"/>
  <c r="M679" i="1" s="1"/>
  <c r="N679" i="1"/>
  <c r="L679" i="1"/>
  <c r="B693" i="1"/>
  <c r="M693" i="1" s="1"/>
  <c r="N693" i="1"/>
  <c r="L693" i="1"/>
  <c r="B705" i="1"/>
  <c r="M705" i="1" s="1"/>
  <c r="N705" i="1"/>
  <c r="L705" i="1"/>
  <c r="B703" i="1"/>
  <c r="M703" i="1" s="1"/>
  <c r="N703" i="1"/>
  <c r="L703" i="1"/>
  <c r="B707" i="1"/>
  <c r="M707" i="1" s="1"/>
  <c r="N707" i="1"/>
  <c r="L707" i="1"/>
  <c r="B704" i="1"/>
  <c r="M704" i="1" s="1"/>
  <c r="N704" i="1"/>
  <c r="L704" i="1"/>
  <c r="B706" i="1"/>
  <c r="M706" i="1" s="1"/>
  <c r="N706" i="1"/>
  <c r="L706" i="1"/>
  <c r="B718" i="1"/>
  <c r="M718" i="1" s="1"/>
  <c r="N718" i="1"/>
  <c r="L718" i="1"/>
  <c r="B719" i="1"/>
  <c r="M719" i="1" s="1"/>
  <c r="N719" i="1"/>
  <c r="L719" i="1"/>
  <c r="B724" i="1"/>
  <c r="M724" i="1" s="1"/>
  <c r="N724" i="1"/>
  <c r="L724" i="1"/>
  <c r="B736" i="1"/>
  <c r="M736" i="1" s="1"/>
  <c r="N736" i="1"/>
  <c r="L736" i="1"/>
  <c r="B722" i="1"/>
  <c r="M722" i="1" s="1"/>
  <c r="N722" i="1"/>
  <c r="L722" i="1"/>
  <c r="B728" i="1"/>
  <c r="M728" i="1" s="1"/>
  <c r="N728" i="1"/>
  <c r="L728" i="1"/>
  <c r="B732" i="1"/>
  <c r="M732" i="1" s="1"/>
  <c r="N732" i="1"/>
  <c r="L732" i="1"/>
  <c r="B727" i="1"/>
  <c r="M727" i="1" s="1"/>
  <c r="N727" i="1"/>
  <c r="L727" i="1"/>
  <c r="B730" i="1"/>
  <c r="M730" i="1" s="1"/>
  <c r="N730" i="1"/>
  <c r="L730" i="1"/>
  <c r="B731" i="1"/>
  <c r="M731" i="1" s="1"/>
  <c r="N731" i="1"/>
  <c r="L731" i="1"/>
  <c r="B735" i="1"/>
  <c r="M735" i="1" s="1"/>
  <c r="N735" i="1"/>
  <c r="L735" i="1"/>
  <c r="B738" i="1"/>
  <c r="M738" i="1" s="1"/>
  <c r="N738" i="1"/>
  <c r="L738" i="1"/>
  <c r="B711" i="1"/>
  <c r="M711" i="1" s="1"/>
  <c r="N711" i="1"/>
  <c r="L711" i="1"/>
  <c r="B716" i="1"/>
  <c r="M716" i="1" s="1"/>
  <c r="N716" i="1"/>
  <c r="L716" i="1"/>
  <c r="B720" i="1"/>
  <c r="M720" i="1" s="1"/>
  <c r="N720" i="1"/>
  <c r="L720" i="1"/>
  <c r="B721" i="1"/>
  <c r="M721" i="1" s="1"/>
  <c r="N721" i="1"/>
  <c r="L721" i="1"/>
  <c r="B723" i="1"/>
  <c r="M723" i="1" s="1"/>
  <c r="N723" i="1"/>
  <c r="L723" i="1"/>
  <c r="B725" i="1"/>
  <c r="M725" i="1" s="1"/>
  <c r="N725" i="1"/>
  <c r="L725" i="1"/>
  <c r="B734" i="1"/>
  <c r="M734" i="1" s="1"/>
  <c r="N734" i="1"/>
  <c r="L734" i="1"/>
  <c r="B737" i="1"/>
  <c r="M737" i="1" s="1"/>
  <c r="N737" i="1"/>
  <c r="L737" i="1"/>
  <c r="B712" i="1"/>
  <c r="M712" i="1" s="1"/>
  <c r="N712" i="1"/>
  <c r="L712" i="1"/>
  <c r="B714" i="1"/>
  <c r="M714" i="1" s="1"/>
  <c r="N714" i="1"/>
  <c r="L714" i="1"/>
  <c r="B726" i="1"/>
  <c r="M726" i="1" s="1"/>
  <c r="N726" i="1"/>
  <c r="L726" i="1"/>
  <c r="B733" i="1"/>
  <c r="M733" i="1" s="1"/>
  <c r="N733" i="1"/>
  <c r="L733" i="1"/>
  <c r="B713" i="1"/>
  <c r="M713" i="1" s="1"/>
  <c r="N713" i="1"/>
  <c r="L713" i="1"/>
  <c r="B715" i="1"/>
  <c r="M715" i="1" s="1"/>
  <c r="N715" i="1"/>
  <c r="L715" i="1"/>
  <c r="B717" i="1"/>
  <c r="M717" i="1" s="1"/>
  <c r="N717" i="1"/>
  <c r="L717" i="1"/>
  <c r="B729" i="1"/>
  <c r="M729" i="1" s="1"/>
  <c r="N729" i="1"/>
  <c r="L729" i="1"/>
  <c r="B749" i="1"/>
  <c r="M749" i="1" s="1"/>
  <c r="N749" i="1"/>
  <c r="L749" i="1"/>
  <c r="B750" i="1"/>
  <c r="M750" i="1" s="1"/>
  <c r="N750" i="1"/>
  <c r="L750" i="1"/>
  <c r="B751" i="1"/>
  <c r="M751" i="1" s="1"/>
  <c r="N751" i="1"/>
  <c r="L751" i="1"/>
  <c r="B752" i="1"/>
  <c r="M752" i="1" s="1"/>
  <c r="N752" i="1"/>
  <c r="L752" i="1"/>
  <c r="B753" i="1"/>
  <c r="M753" i="1" s="1"/>
  <c r="N753" i="1"/>
  <c r="L753" i="1"/>
  <c r="B772" i="1"/>
  <c r="M772" i="1" s="1"/>
  <c r="N772" i="1"/>
  <c r="L772" i="1"/>
  <c r="B778" i="1"/>
  <c r="M778" i="1" s="1"/>
  <c r="N778" i="1"/>
  <c r="L778" i="1"/>
  <c r="B776" i="1"/>
  <c r="M776" i="1" s="1"/>
  <c r="N776" i="1"/>
  <c r="L776" i="1"/>
  <c r="B777" i="1"/>
  <c r="M777" i="1" s="1"/>
  <c r="N777" i="1"/>
  <c r="L777" i="1"/>
  <c r="B779" i="1"/>
  <c r="M779" i="1" s="1"/>
  <c r="N779" i="1"/>
  <c r="L779" i="1"/>
  <c r="B780" i="1"/>
  <c r="M780" i="1" s="1"/>
  <c r="N780" i="1"/>
  <c r="L780" i="1"/>
  <c r="B781" i="1"/>
  <c r="M781" i="1" s="1"/>
  <c r="N781" i="1"/>
  <c r="L781" i="1"/>
  <c r="B808" i="1"/>
  <c r="M808" i="1" s="1"/>
  <c r="N808" i="1"/>
  <c r="L808" i="1"/>
  <c r="B807" i="1"/>
  <c r="M807" i="1" s="1"/>
  <c r="N807" i="1"/>
  <c r="L807" i="1"/>
  <c r="B805" i="1"/>
  <c r="M805" i="1" s="1"/>
  <c r="N805" i="1"/>
  <c r="L805" i="1"/>
  <c r="B806" i="1"/>
  <c r="M806" i="1" s="1"/>
  <c r="N806" i="1"/>
  <c r="L806" i="1"/>
  <c r="B809" i="1"/>
  <c r="M809" i="1" s="1"/>
  <c r="N809" i="1"/>
  <c r="L809" i="1"/>
  <c r="B810" i="1"/>
  <c r="M810" i="1" s="1"/>
  <c r="N810" i="1"/>
  <c r="L810" i="1"/>
  <c r="B816" i="1"/>
  <c r="M816" i="1" s="1"/>
  <c r="N816" i="1"/>
  <c r="L816" i="1"/>
  <c r="B818" i="1"/>
  <c r="M818" i="1" s="1"/>
  <c r="N818" i="1"/>
  <c r="L818" i="1"/>
  <c r="B817" i="1"/>
  <c r="M817" i="1" s="1"/>
  <c r="N817" i="1"/>
  <c r="L817" i="1"/>
  <c r="B815" i="1"/>
  <c r="M815" i="1" s="1"/>
  <c r="N815" i="1"/>
  <c r="L815" i="1"/>
  <c r="B821" i="1"/>
  <c r="M821" i="1" s="1"/>
  <c r="N821" i="1"/>
  <c r="L821" i="1"/>
  <c r="B822" i="1"/>
  <c r="M822" i="1" s="1"/>
  <c r="N822" i="1"/>
  <c r="L822" i="1"/>
  <c r="B820" i="1"/>
  <c r="M820" i="1" s="1"/>
  <c r="N820" i="1"/>
  <c r="L820" i="1"/>
  <c r="B852" i="1"/>
  <c r="M852" i="1" s="1"/>
  <c r="N852" i="1"/>
  <c r="L852" i="1"/>
  <c r="B849" i="1"/>
  <c r="M849" i="1" s="1"/>
  <c r="N849" i="1"/>
  <c r="L849" i="1"/>
  <c r="B851" i="1"/>
  <c r="M851" i="1" s="1"/>
  <c r="N851" i="1"/>
  <c r="L851" i="1"/>
  <c r="B838" i="1"/>
  <c r="M838" i="1" s="1"/>
  <c r="N838" i="1"/>
  <c r="L838" i="1"/>
  <c r="B842" i="1"/>
  <c r="M842" i="1" s="1"/>
  <c r="N842" i="1"/>
  <c r="L842" i="1"/>
  <c r="B839" i="1"/>
  <c r="M839" i="1" s="1"/>
  <c r="N839" i="1"/>
  <c r="L839" i="1"/>
  <c r="B843" i="1"/>
  <c r="M843" i="1" s="1"/>
  <c r="N843" i="1"/>
  <c r="L843" i="1"/>
  <c r="B846" i="1"/>
  <c r="M846" i="1" s="1"/>
  <c r="N846" i="1"/>
  <c r="L846" i="1"/>
  <c r="B847" i="1"/>
  <c r="M847" i="1" s="1"/>
  <c r="N847" i="1"/>
  <c r="L847" i="1"/>
  <c r="B848" i="1"/>
  <c r="M848" i="1" s="1"/>
  <c r="N848" i="1"/>
  <c r="L848" i="1"/>
  <c r="B853" i="1"/>
  <c r="M853" i="1" s="1"/>
  <c r="N853" i="1"/>
  <c r="L853" i="1"/>
  <c r="B855" i="1"/>
  <c r="M855" i="1" s="1"/>
  <c r="N855" i="1"/>
  <c r="L855" i="1"/>
  <c r="B840" i="1"/>
  <c r="M840" i="1" s="1"/>
  <c r="N840" i="1"/>
  <c r="L840" i="1"/>
  <c r="B841" i="1"/>
  <c r="M841" i="1" s="1"/>
  <c r="N841" i="1"/>
  <c r="L841" i="1"/>
  <c r="B845" i="1"/>
  <c r="M845" i="1" s="1"/>
  <c r="N845" i="1"/>
  <c r="L845" i="1"/>
  <c r="B850" i="1"/>
  <c r="M850" i="1" s="1"/>
  <c r="N850" i="1"/>
  <c r="L850" i="1"/>
  <c r="B854" i="1"/>
  <c r="M854" i="1" s="1"/>
  <c r="N854" i="1"/>
  <c r="L854" i="1"/>
  <c r="B844" i="1"/>
  <c r="M844" i="1" s="1"/>
  <c r="N844" i="1"/>
  <c r="L844" i="1"/>
  <c r="B866" i="1"/>
  <c r="M866" i="1" s="1"/>
  <c r="N866" i="1"/>
  <c r="L866" i="1"/>
  <c r="B877" i="1"/>
  <c r="M877" i="1" s="1"/>
  <c r="N877" i="1"/>
  <c r="L877" i="1"/>
  <c r="B878" i="1"/>
  <c r="M878" i="1" s="1"/>
  <c r="N878" i="1"/>
  <c r="L878" i="1"/>
  <c r="B888" i="1"/>
  <c r="M888" i="1" s="1"/>
  <c r="N888" i="1"/>
  <c r="L888" i="1"/>
  <c r="B889" i="1"/>
  <c r="M889" i="1" s="1"/>
  <c r="N889" i="1"/>
  <c r="L889" i="1"/>
  <c r="B886" i="1"/>
  <c r="M886" i="1" s="1"/>
  <c r="N886" i="1"/>
  <c r="L886" i="1"/>
  <c r="B887" i="1"/>
  <c r="M887" i="1" s="1"/>
  <c r="N887" i="1"/>
  <c r="L887" i="1"/>
  <c r="N890" i="1"/>
  <c r="L890" i="1"/>
  <c r="N885" i="1"/>
  <c r="L885" i="1"/>
  <c r="N925" i="1"/>
  <c r="L925" i="1"/>
  <c r="N71" i="1"/>
  <c r="L71" i="1"/>
  <c r="L62" i="1"/>
  <c r="L70" i="1"/>
  <c r="L73" i="1"/>
  <c r="L68" i="1"/>
  <c r="L74" i="1"/>
  <c r="N86" i="1"/>
  <c r="L86" i="1"/>
  <c r="L97" i="1"/>
  <c r="L109" i="1"/>
  <c r="L105" i="1"/>
  <c r="L104" i="1"/>
  <c r="L108" i="1"/>
  <c r="L107" i="1"/>
  <c r="L103" i="1"/>
  <c r="L123" i="1"/>
  <c r="L167" i="1"/>
  <c r="L166" i="1"/>
  <c r="L182" i="1"/>
  <c r="N202" i="1"/>
  <c r="L202" i="1"/>
  <c r="L113" i="1"/>
  <c r="N208" i="1"/>
  <c r="L208" i="1"/>
  <c r="N183" i="1"/>
  <c r="L183" i="1"/>
  <c r="L187" i="1"/>
  <c r="L186" i="1"/>
  <c r="L205" i="1"/>
  <c r="L112" i="1"/>
  <c r="L201" i="1"/>
  <c r="L184" i="1"/>
  <c r="L115" i="1"/>
  <c r="L200" i="1"/>
  <c r="L204" i="1"/>
  <c r="L114" i="1"/>
  <c r="L176" i="1"/>
  <c r="L181" i="1"/>
  <c r="L116" i="1"/>
  <c r="L110" i="1"/>
  <c r="L177" i="1"/>
  <c r="L178" i="1"/>
  <c r="L34" i="1"/>
  <c r="L175" i="1"/>
  <c r="L253" i="1"/>
  <c r="L262" i="1"/>
  <c r="L263" i="1"/>
  <c r="L261" i="1"/>
  <c r="L257" i="1"/>
  <c r="L260" i="1"/>
  <c r="L299" i="1"/>
  <c r="L255" i="1"/>
  <c r="L259" i="1"/>
  <c r="L266" i="1"/>
  <c r="L265" i="1"/>
  <c r="L267" i="1"/>
  <c r="L300" i="1"/>
  <c r="L301" i="1"/>
  <c r="L298" i="1"/>
  <c r="L264" i="1"/>
  <c r="L302" i="1"/>
  <c r="L304" i="1"/>
  <c r="L303" i="1"/>
  <c r="L254" i="1"/>
  <c r="L308" i="1"/>
  <c r="L307" i="1"/>
  <c r="L190" i="1"/>
  <c r="L196" i="1"/>
  <c r="L422" i="1"/>
  <c r="N405" i="1"/>
  <c r="L405" i="1"/>
  <c r="L414" i="1"/>
  <c r="L418" i="1"/>
  <c r="L407" i="1"/>
  <c r="L431" i="1"/>
  <c r="L433" i="1"/>
  <c r="L437" i="1"/>
  <c r="L429" i="1"/>
  <c r="L436" i="1"/>
  <c r="L430" i="1"/>
  <c r="L425" i="1"/>
  <c r="L427" i="1"/>
  <c r="L409" i="1"/>
  <c r="L428" i="1"/>
  <c r="L421" i="1"/>
  <c r="L432" i="1"/>
  <c r="L404" i="1"/>
  <c r="L435" i="1"/>
  <c r="L406" i="1"/>
  <c r="L426" i="1"/>
  <c r="L408" i="1"/>
  <c r="L402" i="1"/>
  <c r="L423" i="1"/>
  <c r="L416" i="1"/>
  <c r="N417" i="1"/>
  <c r="L417" i="1"/>
  <c r="L413" i="1"/>
  <c r="L434" i="1"/>
  <c r="L403" i="1"/>
  <c r="L442" i="1"/>
  <c r="L444" i="1"/>
  <c r="L441" i="1"/>
  <c r="L443" i="1"/>
  <c r="N445" i="1"/>
  <c r="L445" i="1"/>
  <c r="N440" i="1"/>
  <c r="L440" i="1"/>
  <c r="L452" i="1"/>
  <c r="L451" i="1"/>
  <c r="L456" i="1"/>
  <c r="L453" i="1"/>
  <c r="N455" i="1"/>
  <c r="L455" i="1"/>
  <c r="L454" i="1"/>
  <c r="L476" i="1"/>
  <c r="L474" i="1"/>
  <c r="L473" i="1"/>
  <c r="L475" i="1"/>
  <c r="L477" i="1"/>
  <c r="L472" i="1"/>
  <c r="L493" i="1"/>
  <c r="L494" i="1"/>
  <c r="L495" i="1"/>
  <c r="L492" i="1"/>
  <c r="L496" i="1"/>
  <c r="L491" i="1"/>
  <c r="L499" i="1"/>
  <c r="L521" i="1"/>
  <c r="N519" i="1"/>
  <c r="L519" i="1"/>
  <c r="L522" i="1"/>
  <c r="L520" i="1"/>
  <c r="N531" i="1"/>
  <c r="L531" i="1"/>
  <c r="L546" i="1"/>
  <c r="L543" i="1"/>
  <c r="N542" i="1"/>
  <c r="L542" i="1"/>
  <c r="L551" i="1"/>
  <c r="L552" i="1"/>
  <c r="N557" i="1"/>
  <c r="L557" i="1"/>
  <c r="N555" i="1"/>
  <c r="L555" i="1"/>
  <c r="N554" i="1"/>
  <c r="L554" i="1"/>
  <c r="N556" i="1"/>
  <c r="L556" i="1"/>
  <c r="L553" i="1"/>
  <c r="L550" i="1"/>
  <c r="N582" i="1"/>
  <c r="L582" i="1"/>
  <c r="N573" i="1"/>
  <c r="L573" i="1"/>
  <c r="N578" i="1"/>
  <c r="L578" i="1"/>
  <c r="N580" i="1"/>
  <c r="L580" i="1"/>
  <c r="N581" i="1"/>
  <c r="L581" i="1"/>
  <c r="N572" i="1"/>
  <c r="L572" i="1"/>
  <c r="N579" i="1"/>
  <c r="L579" i="1"/>
  <c r="N571" i="1"/>
  <c r="L571" i="1"/>
  <c r="N570" i="1"/>
  <c r="L570" i="1"/>
  <c r="N574" i="1"/>
  <c r="L574" i="1"/>
  <c r="N577" i="1"/>
  <c r="L577" i="1"/>
  <c r="N583" i="1"/>
  <c r="L583" i="1"/>
  <c r="N575" i="1"/>
  <c r="L575" i="1"/>
  <c r="N576" i="1"/>
  <c r="L576" i="1"/>
  <c r="N606" i="1"/>
  <c r="L606" i="1"/>
  <c r="N607" i="1"/>
  <c r="L607" i="1"/>
  <c r="N620" i="1"/>
  <c r="L620" i="1"/>
  <c r="N621" i="1"/>
  <c r="L621" i="1"/>
  <c r="N644" i="1"/>
  <c r="L644" i="1"/>
  <c r="N638" i="1"/>
  <c r="L638" i="1"/>
  <c r="N645" i="1"/>
  <c r="L645" i="1"/>
  <c r="N634" i="1"/>
  <c r="L634" i="1"/>
  <c r="N646" i="1"/>
  <c r="L646" i="1"/>
  <c r="N641" i="1"/>
  <c r="L641" i="1"/>
  <c r="N637" i="1"/>
  <c r="L637" i="1"/>
  <c r="N636" i="1"/>
  <c r="L636" i="1"/>
  <c r="N643" i="1"/>
  <c r="L643" i="1"/>
  <c r="N642" i="1"/>
  <c r="L642" i="1"/>
  <c r="N640" i="1"/>
  <c r="L640" i="1"/>
  <c r="N639" i="1"/>
  <c r="L639" i="1"/>
  <c r="N635" i="1"/>
  <c r="L635" i="1"/>
  <c r="N649" i="1"/>
  <c r="L649" i="1"/>
  <c r="N650" i="1"/>
  <c r="L650" i="1"/>
  <c r="N648" i="1"/>
  <c r="L648" i="1"/>
  <c r="N653" i="1"/>
  <c r="L653" i="1"/>
  <c r="N659" i="1"/>
  <c r="L659" i="1"/>
  <c r="N658" i="1"/>
  <c r="L658" i="1"/>
  <c r="N660" i="1"/>
  <c r="L660" i="1"/>
  <c r="N686" i="1"/>
  <c r="L686" i="1"/>
  <c r="N685" i="1"/>
  <c r="L685" i="1"/>
  <c r="N687" i="1"/>
  <c r="L687" i="1"/>
  <c r="N745" i="1"/>
  <c r="L745" i="1"/>
  <c r="N747" i="1"/>
  <c r="L747" i="1"/>
  <c r="N739" i="1"/>
  <c r="L739" i="1"/>
  <c r="N741" i="1"/>
  <c r="L741" i="1"/>
  <c r="N743" i="1"/>
  <c r="L743" i="1"/>
  <c r="N744" i="1"/>
  <c r="L744" i="1"/>
  <c r="N746" i="1"/>
  <c r="L746" i="1"/>
  <c r="N742" i="1"/>
  <c r="L742" i="1"/>
  <c r="N740" i="1"/>
  <c r="L740" i="1"/>
  <c r="N760" i="1"/>
  <c r="L760" i="1"/>
  <c r="N761" i="1"/>
  <c r="L761" i="1"/>
  <c r="N757" i="1"/>
  <c r="L757" i="1"/>
  <c r="N754" i="1"/>
  <c r="L754" i="1"/>
  <c r="N755" i="1"/>
  <c r="L755" i="1"/>
  <c r="N756" i="1"/>
  <c r="L756" i="1"/>
  <c r="N758" i="1"/>
  <c r="L758" i="1"/>
  <c r="N759" i="1"/>
  <c r="L759" i="1"/>
  <c r="N766" i="1"/>
  <c r="L766" i="1"/>
  <c r="N765" i="1"/>
  <c r="L765" i="1"/>
  <c r="N768" i="1"/>
  <c r="L768" i="1"/>
  <c r="N773" i="1"/>
  <c r="L773" i="1"/>
  <c r="N791" i="1"/>
  <c r="L791" i="1"/>
  <c r="N789" i="1"/>
  <c r="L789" i="1"/>
  <c r="N796" i="1"/>
  <c r="L796" i="1"/>
  <c r="N794" i="1"/>
  <c r="L794" i="1"/>
  <c r="N785" i="1"/>
  <c r="L785" i="1"/>
  <c r="N793" i="1"/>
  <c r="L793" i="1"/>
  <c r="N787" i="1"/>
  <c r="L787" i="1"/>
  <c r="N790" i="1"/>
  <c r="L790" i="1"/>
  <c r="N792" i="1"/>
  <c r="L792" i="1"/>
  <c r="N782" i="1"/>
  <c r="L782" i="1"/>
  <c r="N783" i="1"/>
  <c r="L783" i="1"/>
  <c r="N788" i="1"/>
  <c r="L788" i="1"/>
  <c r="N784" i="1"/>
  <c r="L784" i="1"/>
  <c r="N786" i="1"/>
  <c r="L786" i="1"/>
  <c r="N795" i="1"/>
  <c r="L795" i="1"/>
  <c r="N802" i="1"/>
  <c r="L802" i="1"/>
  <c r="N799" i="1"/>
  <c r="L799" i="1"/>
  <c r="N798" i="1"/>
  <c r="L798" i="1"/>
  <c r="N800" i="1"/>
  <c r="L800" i="1"/>
  <c r="N801" i="1"/>
  <c r="L801" i="1"/>
  <c r="N803" i="1"/>
  <c r="L803" i="1"/>
  <c r="N797" i="1"/>
  <c r="L797" i="1"/>
  <c r="N812" i="1"/>
  <c r="L812" i="1"/>
  <c r="N811" i="1"/>
  <c r="L811" i="1"/>
  <c r="N823" i="1"/>
  <c r="L823" i="1"/>
  <c r="N825" i="1"/>
  <c r="L825" i="1"/>
  <c r="N824" i="1"/>
  <c r="L824" i="1"/>
  <c r="N826" i="1"/>
  <c r="L826" i="1"/>
  <c r="N834" i="1"/>
  <c r="L834" i="1"/>
  <c r="N832" i="1"/>
  <c r="L832" i="1"/>
  <c r="N836" i="1"/>
  <c r="L836" i="1"/>
  <c r="N835" i="1"/>
  <c r="L835" i="1"/>
  <c r="N829" i="1"/>
  <c r="L829" i="1"/>
  <c r="N833" i="1"/>
  <c r="L833" i="1"/>
  <c r="N830" i="1"/>
  <c r="L830" i="1"/>
  <c r="N831" i="1"/>
  <c r="L831" i="1"/>
  <c r="N863" i="1"/>
  <c r="L863" i="1"/>
  <c r="N862" i="1"/>
  <c r="L862" i="1"/>
  <c r="N859" i="1"/>
  <c r="L859" i="1"/>
  <c r="N858" i="1"/>
  <c r="L858" i="1"/>
  <c r="N857" i="1"/>
  <c r="L857" i="1"/>
  <c r="N861" i="1"/>
  <c r="L861" i="1"/>
  <c r="N860" i="1"/>
  <c r="L860" i="1"/>
  <c r="N856" i="1"/>
  <c r="L856" i="1"/>
  <c r="N874" i="1"/>
  <c r="L874" i="1"/>
  <c r="N869" i="1"/>
  <c r="L869" i="1"/>
  <c r="N870" i="1"/>
  <c r="L870" i="1"/>
  <c r="N873" i="1"/>
  <c r="L873" i="1"/>
  <c r="N867" i="1"/>
  <c r="L867" i="1"/>
  <c r="N872" i="1"/>
  <c r="L872" i="1"/>
  <c r="N868" i="1"/>
  <c r="L868" i="1"/>
  <c r="N875" i="1"/>
  <c r="L875" i="1"/>
  <c r="N871" i="1"/>
  <c r="L871" i="1"/>
  <c r="N882" i="1"/>
  <c r="L882" i="1"/>
  <c r="N879" i="1"/>
  <c r="L879" i="1"/>
  <c r="N880" i="1"/>
  <c r="L880" i="1"/>
  <c r="N881" i="1"/>
  <c r="L881" i="1"/>
  <c r="N894" i="1"/>
  <c r="L894" i="1"/>
  <c r="N895" i="1"/>
  <c r="L895" i="1"/>
  <c r="N893" i="1"/>
  <c r="L893" i="1"/>
  <c r="N892" i="1"/>
  <c r="L892" i="1"/>
  <c r="N891" i="1"/>
  <c r="L891" i="1"/>
  <c r="N896" i="1"/>
  <c r="L896" i="1"/>
  <c r="N927" i="1"/>
  <c r="L927" i="1"/>
  <c r="N926" i="1"/>
  <c r="L926" i="1"/>
  <c r="N928" i="1"/>
  <c r="L928" i="1"/>
  <c r="N929" i="1"/>
  <c r="L929" i="1"/>
  <c r="N930" i="1"/>
  <c r="L930" i="1"/>
  <c r="L2" i="1"/>
  <c r="L31" i="1"/>
  <c r="L83" i="1"/>
  <c r="L85" i="1"/>
  <c r="L87" i="1"/>
  <c r="L88" i="1"/>
  <c r="L89" i="1"/>
  <c r="L92" i="1"/>
  <c r="L96" i="1"/>
  <c r="L117" i="1"/>
  <c r="L125" i="1"/>
  <c r="L124" i="1"/>
  <c r="C3" i="9"/>
  <c r="I3" i="9"/>
  <c r="C4" i="9"/>
  <c r="C20" i="11" s="1"/>
  <c r="I4" i="9"/>
  <c r="C5" i="9"/>
  <c r="C6" i="9"/>
  <c r="B1" i="4"/>
  <c r="B3" i="6"/>
  <c r="B4" i="6"/>
  <c r="B5" i="6"/>
  <c r="N311" i="1"/>
  <c r="B3" i="4"/>
  <c r="D80" i="4" s="1"/>
  <c r="C18" i="10"/>
  <c r="I30" i="9"/>
  <c r="A1" i="10"/>
  <c r="C13" i="9"/>
  <c r="C13" i="6" s="1"/>
  <c r="H85" i="4" l="1"/>
  <c r="A93" i="4"/>
  <c r="J93" i="4" s="1"/>
  <c r="I42" i="4"/>
  <c r="A41" i="4"/>
  <c r="J41" i="4" s="1"/>
  <c r="G9" i="4"/>
  <c r="B61" i="9" s="1"/>
  <c r="I8" i="4"/>
  <c r="E82" i="4"/>
  <c r="H94" i="4"/>
  <c r="A34" i="4"/>
  <c r="H55" i="4"/>
  <c r="C64" i="4"/>
  <c r="C12" i="9"/>
  <c r="N39" i="1"/>
  <c r="L38" i="9" s="1"/>
  <c r="I24" i="9"/>
  <c r="I20" i="9"/>
  <c r="I9" i="4"/>
  <c r="G83" i="4"/>
  <c r="G25" i="4"/>
  <c r="B77" i="9" s="1"/>
  <c r="C65" i="4"/>
  <c r="I45" i="4"/>
  <c r="I10" i="4"/>
  <c r="I50" i="4"/>
  <c r="E66" i="4"/>
  <c r="K118" i="9" s="1"/>
  <c r="D3" i="4"/>
  <c r="A55" i="9" s="1"/>
  <c r="A73" i="4"/>
  <c r="J73" i="4" s="1"/>
  <c r="I34" i="4"/>
  <c r="H9" i="4"/>
  <c r="A22" i="4"/>
  <c r="J22" i="4" s="1"/>
  <c r="G36" i="4"/>
  <c r="B88" i="9" s="1"/>
  <c r="G29" i="4"/>
  <c r="B81" i="9" s="1"/>
  <c r="I22" i="4"/>
  <c r="D85" i="4"/>
  <c r="E4" i="4"/>
  <c r="K56" i="9" s="1"/>
  <c r="D9" i="4"/>
  <c r="A61" i="9" s="1"/>
  <c r="H33" i="4"/>
  <c r="C32" i="4"/>
  <c r="A19" i="4"/>
  <c r="J19" i="4" s="1"/>
  <c r="G13" i="4"/>
  <c r="B65" i="9" s="1"/>
  <c r="D67" i="4"/>
  <c r="E22" i="4"/>
  <c r="K74" i="9" s="1"/>
  <c r="A7" i="4"/>
  <c r="J7" i="4" s="1"/>
  <c r="A88" i="4"/>
  <c r="H88" i="4"/>
  <c r="I77" i="4"/>
  <c r="H23" i="4"/>
  <c r="I49" i="4"/>
  <c r="D32" i="4"/>
  <c r="A84" i="9" s="1"/>
  <c r="A23" i="4"/>
  <c r="J23" i="4" s="1"/>
  <c r="E58" i="4"/>
  <c r="K110" i="9" s="1"/>
  <c r="E54" i="4"/>
  <c r="K106" i="9" s="1"/>
  <c r="A94" i="4"/>
  <c r="A35" i="4"/>
  <c r="J35" i="4" s="1"/>
  <c r="D53" i="4"/>
  <c r="A105" i="9" s="1"/>
  <c r="E37" i="4"/>
  <c r="K89" i="9" s="1"/>
  <c r="C45" i="4"/>
  <c r="H66" i="4"/>
  <c r="G48" i="4"/>
  <c r="B100" i="9" s="1"/>
  <c r="H69" i="4"/>
  <c r="G51" i="4"/>
  <c r="B103" i="9" s="1"/>
  <c r="C46" i="4"/>
  <c r="G18" i="4"/>
  <c r="B70" i="9" s="1"/>
  <c r="H24" i="4"/>
  <c r="A83" i="4"/>
  <c r="J83" i="4" s="1"/>
  <c r="D6" i="4"/>
  <c r="A58" i="9" s="1"/>
  <c r="I32" i="4"/>
  <c r="D34" i="4"/>
  <c r="A86" i="9" s="1"/>
  <c r="G76" i="4"/>
  <c r="H26" i="4"/>
  <c r="E83" i="4"/>
  <c r="C9" i="4"/>
  <c r="D37" i="4"/>
  <c r="A89" i="9" s="1"/>
  <c r="C28" i="4"/>
  <c r="G60" i="4"/>
  <c r="B112" i="9" s="1"/>
  <c r="G64" i="4"/>
  <c r="B116" i="9" s="1"/>
  <c r="A28" i="4"/>
  <c r="D2" i="4"/>
  <c r="A54" i="9" s="1"/>
  <c r="I72" i="4"/>
  <c r="G92" i="4"/>
  <c r="I19" i="4"/>
  <c r="A77" i="4"/>
  <c r="J77" i="4" s="1"/>
  <c r="H45" i="4"/>
  <c r="C20" i="4"/>
  <c r="H20" i="4"/>
  <c r="A79" i="4"/>
  <c r="J79" i="4" s="1"/>
  <c r="D61" i="4"/>
  <c r="A113" i="9" s="1"/>
  <c r="H75" i="4"/>
  <c r="A26" i="4"/>
  <c r="E21" i="4"/>
  <c r="K73" i="9" s="1"/>
  <c r="D26" i="4"/>
  <c r="A78" i="9" s="1"/>
  <c r="E45" i="4"/>
  <c r="K97" i="9" s="1"/>
  <c r="E84" i="4"/>
  <c r="D89" i="4"/>
  <c r="H73" i="4"/>
  <c r="A24" i="4"/>
  <c r="A25" i="4"/>
  <c r="J25" i="4" s="1"/>
  <c r="D52" i="4"/>
  <c r="A104" i="9" s="1"/>
  <c r="D51" i="4"/>
  <c r="A103" i="9" s="1"/>
  <c r="A18" i="4"/>
  <c r="H15" i="4"/>
  <c r="C76" i="4"/>
  <c r="H17" i="4"/>
  <c r="C58" i="4"/>
  <c r="D27" i="4"/>
  <c r="A79" i="9" s="1"/>
  <c r="L79" i="9" s="1"/>
  <c r="D92" i="4"/>
  <c r="D59" i="4"/>
  <c r="A111" i="9" s="1"/>
  <c r="C35" i="4"/>
  <c r="C24" i="4"/>
  <c r="C26" i="4"/>
  <c r="E25" i="4"/>
  <c r="K77" i="9" s="1"/>
  <c r="E19" i="4"/>
  <c r="K71" i="9" s="1"/>
  <c r="A76" i="4"/>
  <c r="D25" i="4"/>
  <c r="A77" i="9" s="1"/>
  <c r="G69" i="4"/>
  <c r="E41" i="4"/>
  <c r="K93" i="9" s="1"/>
  <c r="C39" i="4"/>
  <c r="G63" i="4"/>
  <c r="B115" i="9" s="1"/>
  <c r="C47" i="4"/>
  <c r="C52" i="4"/>
  <c r="G57" i="4"/>
  <c r="B109" i="9" s="1"/>
  <c r="C29" i="4"/>
  <c r="A84" i="4"/>
  <c r="G55" i="4"/>
  <c r="B107" i="9" s="1"/>
  <c r="G54" i="4"/>
  <c r="B106" i="9" s="1"/>
  <c r="I81" i="4"/>
  <c r="I48" i="4"/>
  <c r="D49" i="4"/>
  <c r="A101" i="9" s="1"/>
  <c r="E77" i="4"/>
  <c r="H77" i="4"/>
  <c r="E52" i="4"/>
  <c r="K104" i="9" s="1"/>
  <c r="A16" i="4"/>
  <c r="D7" i="4"/>
  <c r="A59" i="9" s="1"/>
  <c r="A48" i="4"/>
  <c r="A33" i="4"/>
  <c r="J33" i="4" s="1"/>
  <c r="D18" i="4"/>
  <c r="A70" i="9" s="1"/>
  <c r="G49" i="4"/>
  <c r="B101" i="9" s="1"/>
  <c r="E29" i="4"/>
  <c r="K81" i="9" s="1"/>
  <c r="E60" i="4"/>
  <c r="K112" i="9" s="1"/>
  <c r="A49" i="4"/>
  <c r="J49" i="4" s="1"/>
  <c r="D40" i="4"/>
  <c r="A92" i="9" s="1"/>
  <c r="I56" i="4"/>
  <c r="I74" i="4"/>
  <c r="I31" i="4"/>
  <c r="H76" i="4"/>
  <c r="D33" i="4"/>
  <c r="A85" i="9" s="1"/>
  <c r="E38" i="4"/>
  <c r="K90" i="9" s="1"/>
  <c r="D64" i="4"/>
  <c r="A116" i="9" s="1"/>
  <c r="I82" i="4"/>
  <c r="G28" i="4"/>
  <c r="B80" i="9" s="1"/>
  <c r="A55" i="4"/>
  <c r="J55" i="4" s="1"/>
  <c r="E33" i="4"/>
  <c r="K85" i="9" s="1"/>
  <c r="D12" i="4"/>
  <c r="A64" i="9" s="1"/>
  <c r="H57" i="4"/>
  <c r="A61" i="4"/>
  <c r="J61" i="4" s="1"/>
  <c r="E46" i="4"/>
  <c r="K98" i="9" s="1"/>
  <c r="C82" i="4"/>
  <c r="A81" i="4"/>
  <c r="J81" i="4" s="1"/>
  <c r="G45" i="4"/>
  <c r="B97" i="9" s="1"/>
  <c r="H90" i="4"/>
  <c r="A65" i="4"/>
  <c r="J65" i="4" s="1"/>
  <c r="E43" i="4"/>
  <c r="K95" i="9" s="1"/>
  <c r="I63" i="4"/>
  <c r="C84" i="4"/>
  <c r="C85" i="4"/>
  <c r="A14" i="4"/>
  <c r="G8" i="4"/>
  <c r="B60" i="9" s="1"/>
  <c r="H28" i="4"/>
  <c r="C70" i="4"/>
  <c r="E7" i="4"/>
  <c r="K59" i="9" s="1"/>
  <c r="C31" i="4"/>
  <c r="C94" i="4"/>
  <c r="H80" i="4"/>
  <c r="A47" i="4"/>
  <c r="J47" i="4" s="1"/>
  <c r="H4" i="4"/>
  <c r="D88" i="4"/>
  <c r="E40" i="4"/>
  <c r="K92" i="9" s="1"/>
  <c r="I2" i="4"/>
  <c r="I12" i="4"/>
  <c r="I41" i="4"/>
  <c r="D90" i="4"/>
  <c r="D91" i="4"/>
  <c r="H86" i="4"/>
  <c r="G2" i="4"/>
  <c r="B54" i="9" s="1"/>
  <c r="A36" i="4"/>
  <c r="G75" i="4"/>
  <c r="D87" i="4"/>
  <c r="A80" i="4"/>
  <c r="I14" i="4"/>
  <c r="C92" i="4"/>
  <c r="D4" i="4"/>
  <c r="A56" i="9" s="1"/>
  <c r="L56" i="9" s="1"/>
  <c r="M56" i="9" s="1"/>
  <c r="C54" i="4"/>
  <c r="A71" i="4"/>
  <c r="J71" i="4" s="1"/>
  <c r="G46" i="4"/>
  <c r="B98" i="9" s="1"/>
  <c r="E65" i="4"/>
  <c r="K117" i="9" s="1"/>
  <c r="E30" i="4"/>
  <c r="K82" i="9" s="1"/>
  <c r="G32" i="4"/>
  <c r="B84" i="9" s="1"/>
  <c r="I64" i="4"/>
  <c r="A64" i="4"/>
  <c r="H70" i="4"/>
  <c r="G26" i="4"/>
  <c r="B78" i="9" s="1"/>
  <c r="C61" i="4"/>
  <c r="D74" i="4"/>
  <c r="I39" i="4"/>
  <c r="A56" i="4"/>
  <c r="I36" i="4"/>
  <c r="G3" i="4"/>
  <c r="B55" i="9" s="1"/>
  <c r="A9" i="4"/>
  <c r="J9" i="4" s="1"/>
  <c r="I79" i="4"/>
  <c r="E95" i="4"/>
  <c r="E92" i="4"/>
  <c r="H19" i="4"/>
  <c r="D22" i="4"/>
  <c r="A74" i="9" s="1"/>
  <c r="G93" i="4"/>
  <c r="C74" i="4"/>
  <c r="A30" i="4"/>
  <c r="I4" i="4"/>
  <c r="H68" i="4"/>
  <c r="C78" i="4"/>
  <c r="H11" i="4"/>
  <c r="G73" i="4"/>
  <c r="D86" i="4"/>
  <c r="C72" i="4"/>
  <c r="E27" i="4"/>
  <c r="K79" i="9" s="1"/>
  <c r="M79" i="9" s="1"/>
  <c r="C23" i="4"/>
  <c r="H12" i="4"/>
  <c r="A72" i="4"/>
  <c r="E55" i="4"/>
  <c r="K107" i="9" s="1"/>
  <c r="G87" i="4"/>
  <c r="H25" i="4"/>
  <c r="H81" i="4"/>
  <c r="I66" i="4"/>
  <c r="E68" i="4"/>
  <c r="A67" i="4"/>
  <c r="J67" i="4" s="1"/>
  <c r="E64" i="4"/>
  <c r="K116" i="9" s="1"/>
  <c r="I46" i="4"/>
  <c r="E57" i="4"/>
  <c r="K109" i="9" s="1"/>
  <c r="E23" i="4"/>
  <c r="K75" i="9" s="1"/>
  <c r="H51" i="4"/>
  <c r="E69" i="4"/>
  <c r="I92" i="4"/>
  <c r="D42" i="4"/>
  <c r="A94" i="9" s="1"/>
  <c r="C41" i="4"/>
  <c r="I91" i="4"/>
  <c r="C57" i="4"/>
  <c r="G56" i="4"/>
  <c r="B108" i="9" s="1"/>
  <c r="H87" i="4"/>
  <c r="G59" i="4"/>
  <c r="B111" i="9" s="1"/>
  <c r="C55" i="4"/>
  <c r="E53" i="4"/>
  <c r="K105" i="9" s="1"/>
  <c r="A17" i="4"/>
  <c r="J17" i="4" s="1"/>
  <c r="E39" i="4"/>
  <c r="K91" i="9" s="1"/>
  <c r="H67" i="4"/>
  <c r="G27" i="4"/>
  <c r="B79" i="9" s="1"/>
  <c r="C27" i="4"/>
  <c r="A75" i="4"/>
  <c r="J75" i="4" s="1"/>
  <c r="H59" i="4"/>
  <c r="I19" i="9"/>
  <c r="C14" i="9"/>
  <c r="C14" i="6" s="1"/>
  <c r="A1" i="11"/>
  <c r="I27" i="9"/>
  <c r="I33" i="9"/>
  <c r="D77" i="9"/>
  <c r="C77" i="9"/>
  <c r="E77" i="9"/>
  <c r="L23" i="4"/>
  <c r="D116" i="9"/>
  <c r="I116" i="9"/>
  <c r="F116" i="9"/>
  <c r="L116" i="9"/>
  <c r="M116" i="9" s="1"/>
  <c r="I79" i="9"/>
  <c r="E79" i="9"/>
  <c r="F70" i="9"/>
  <c r="I89" i="9"/>
  <c r="C113" i="9"/>
  <c r="L113" i="9"/>
  <c r="E85" i="9"/>
  <c r="L55" i="9"/>
  <c r="C105" i="9"/>
  <c r="C85" i="9"/>
  <c r="C79" i="9"/>
  <c r="D111" i="9"/>
  <c r="I85" i="9"/>
  <c r="F55" i="9"/>
  <c r="F61" i="9"/>
  <c r="L86" i="9"/>
  <c r="F86" i="9"/>
  <c r="F104" i="9"/>
  <c r="E61" i="9"/>
  <c r="E104" i="9"/>
  <c r="C61" i="9"/>
  <c r="D79" i="9"/>
  <c r="D86" i="9"/>
  <c r="H89" i="4"/>
  <c r="E90" i="4"/>
  <c r="C60" i="4"/>
  <c r="I5" i="4"/>
  <c r="I3" i="4"/>
  <c r="E26" i="4"/>
  <c r="K78" i="9" s="1"/>
  <c r="G41" i="4"/>
  <c r="B93" i="9" s="1"/>
  <c r="C79" i="4"/>
  <c r="G17" i="4"/>
  <c r="B69" i="9" s="1"/>
  <c r="I67" i="4"/>
  <c r="D31" i="4"/>
  <c r="A83" i="9" s="1"/>
  <c r="H63" i="4"/>
  <c r="A69" i="4"/>
  <c r="J69" i="4" s="1"/>
  <c r="A50" i="4"/>
  <c r="C25" i="4"/>
  <c r="H60" i="4"/>
  <c r="E5" i="4"/>
  <c r="K57" i="9" s="1"/>
  <c r="D69" i="4"/>
  <c r="E34" i="4"/>
  <c r="K86" i="9" s="1"/>
  <c r="E56" i="4"/>
  <c r="K108" i="9" s="1"/>
  <c r="G53" i="4"/>
  <c r="B105" i="9" s="1"/>
  <c r="I51" i="4"/>
  <c r="D93" i="4"/>
  <c r="I16" i="4"/>
  <c r="H72" i="4"/>
  <c r="H61" i="4"/>
  <c r="A54" i="4"/>
  <c r="H48" i="4"/>
  <c r="H14" i="4"/>
  <c r="A40" i="4"/>
  <c r="A12" i="4"/>
  <c r="D13" i="4"/>
  <c r="A65" i="9" s="1"/>
  <c r="D17" i="4"/>
  <c r="A69" i="9" s="1"/>
  <c r="I57" i="4"/>
  <c r="C73" i="4"/>
  <c r="H21" i="4"/>
  <c r="E28" i="4"/>
  <c r="K80" i="9" s="1"/>
  <c r="G79" i="4"/>
  <c r="C37" i="4"/>
  <c r="D77" i="4"/>
  <c r="A60" i="4"/>
  <c r="E71" i="4"/>
  <c r="G10" i="4"/>
  <c r="B62" i="9" s="1"/>
  <c r="D54" i="4"/>
  <c r="A106" i="9" s="1"/>
  <c r="A87" i="4"/>
  <c r="J87" i="4" s="1"/>
  <c r="H8" i="4"/>
  <c r="D94" i="4"/>
  <c r="E81" i="4"/>
  <c r="H43" i="4"/>
  <c r="G50" i="4"/>
  <c r="B102" i="9" s="1"/>
  <c r="E47" i="4"/>
  <c r="K99" i="9" s="1"/>
  <c r="G21" i="4"/>
  <c r="B73" i="9" s="1"/>
  <c r="D5" i="4"/>
  <c r="A57" i="9" s="1"/>
  <c r="G81" i="4"/>
  <c r="I20" i="4"/>
  <c r="H16" i="4"/>
  <c r="D76" i="4"/>
  <c r="E24" i="4"/>
  <c r="K76" i="9" s="1"/>
  <c r="C50" i="4"/>
  <c r="A6" i="4"/>
  <c r="C10" i="4"/>
  <c r="D14" i="4"/>
  <c r="A66" i="9" s="1"/>
  <c r="C56" i="4"/>
  <c r="H13" i="4"/>
  <c r="G47" i="4"/>
  <c r="B99" i="9" s="1"/>
  <c r="C22" i="4"/>
  <c r="G22" i="4"/>
  <c r="B74" i="9" s="1"/>
  <c r="A15" i="4"/>
  <c r="J15" i="4" s="1"/>
  <c r="D35" i="4"/>
  <c r="A87" i="9" s="1"/>
  <c r="I24" i="4"/>
  <c r="I52" i="4"/>
  <c r="I78" i="4"/>
  <c r="H50" i="4"/>
  <c r="G33" i="4"/>
  <c r="B85" i="9" s="1"/>
  <c r="I17" i="4"/>
  <c r="C16" i="4"/>
  <c r="C42" i="4"/>
  <c r="G19" i="4"/>
  <c r="B71" i="9" s="1"/>
  <c r="H83" i="4"/>
  <c r="H93" i="4"/>
  <c r="A51" i="4"/>
  <c r="J51" i="4" s="1"/>
  <c r="E11" i="4"/>
  <c r="K63" i="9" s="1"/>
  <c r="G94" i="4"/>
  <c r="I88" i="4"/>
  <c r="D56" i="4"/>
  <c r="A108" i="9" s="1"/>
  <c r="C8" i="4"/>
  <c r="E2" i="4"/>
  <c r="K54" i="9" s="1"/>
  <c r="H62" i="4"/>
  <c r="A91" i="4"/>
  <c r="J91" i="4" s="1"/>
  <c r="E75" i="4"/>
  <c r="E59" i="4"/>
  <c r="K111" i="9" s="1"/>
  <c r="A90" i="4"/>
  <c r="D68" i="4"/>
  <c r="E20" i="4"/>
  <c r="K72" i="9" s="1"/>
  <c r="I28" i="4"/>
  <c r="C43" i="4"/>
  <c r="I85" i="4"/>
  <c r="G77" i="4"/>
  <c r="I23" i="4"/>
  <c r="C83" i="4"/>
  <c r="C36" i="4"/>
  <c r="E14" i="4"/>
  <c r="K66" i="9" s="1"/>
  <c r="D83" i="4"/>
  <c r="A74" i="4"/>
  <c r="H54" i="4"/>
  <c r="D30" i="4"/>
  <c r="A82" i="9" s="1"/>
  <c r="H3" i="4"/>
  <c r="E17" i="4"/>
  <c r="K69" i="9" s="1"/>
  <c r="C11" i="4"/>
  <c r="G74" i="4"/>
  <c r="H5" i="4"/>
  <c r="A44" i="4"/>
  <c r="A4" i="4"/>
  <c r="H47" i="4"/>
  <c r="G70" i="4"/>
  <c r="I13" i="4"/>
  <c r="H52" i="4"/>
  <c r="I58" i="4"/>
  <c r="E85" i="4"/>
  <c r="D48" i="4"/>
  <c r="A100" i="9" s="1"/>
  <c r="H7" i="4"/>
  <c r="C19" i="4"/>
  <c r="G14" i="4"/>
  <c r="B66" i="9" s="1"/>
  <c r="C59" i="4"/>
  <c r="C62" i="4"/>
  <c r="G16" i="4"/>
  <c r="B68" i="9" s="1"/>
  <c r="I75" i="4"/>
  <c r="H40" i="4"/>
  <c r="C49" i="4"/>
  <c r="I70" i="4"/>
  <c r="E61" i="4"/>
  <c r="K113" i="9" s="1"/>
  <c r="E86" i="4"/>
  <c r="A52" i="4"/>
  <c r="I33" i="4"/>
  <c r="E12" i="4"/>
  <c r="K64" i="9" s="1"/>
  <c r="A92" i="4"/>
  <c r="G90" i="4"/>
  <c r="C33" i="4"/>
  <c r="E18" i="4"/>
  <c r="K70" i="9" s="1"/>
  <c r="E9" i="4"/>
  <c r="K61" i="9" s="1"/>
  <c r="E79" i="4"/>
  <c r="D63" i="4"/>
  <c r="A115" i="9" s="1"/>
  <c r="I15" i="4"/>
  <c r="D21" i="4"/>
  <c r="A73" i="9" s="1"/>
  <c r="D65" i="4"/>
  <c r="A117" i="9" s="1"/>
  <c r="G7" i="4"/>
  <c r="B59" i="9" s="1"/>
  <c r="I89" i="4"/>
  <c r="D50" i="4"/>
  <c r="A102" i="9" s="1"/>
  <c r="I73" i="4"/>
  <c r="H42" i="4"/>
  <c r="H65" i="4"/>
  <c r="D55" i="4"/>
  <c r="A107" i="9" s="1"/>
  <c r="A78" i="4"/>
  <c r="I35" i="4"/>
  <c r="D47" i="4"/>
  <c r="A99" i="9" s="1"/>
  <c r="H56" i="4"/>
  <c r="A8" i="4"/>
  <c r="H74" i="4"/>
  <c r="E73" i="4"/>
  <c r="I26" i="4"/>
  <c r="G62" i="4"/>
  <c r="B114" i="9" s="1"/>
  <c r="I71" i="4"/>
  <c r="C48" i="4"/>
  <c r="A5" i="4"/>
  <c r="J5" i="4" s="1"/>
  <c r="E70" i="4"/>
  <c r="H18" i="4"/>
  <c r="G89" i="4"/>
  <c r="E48" i="4"/>
  <c r="K100" i="9" s="1"/>
  <c r="G37" i="4"/>
  <c r="B89" i="9" s="1"/>
  <c r="C69" i="4"/>
  <c r="D16" i="4"/>
  <c r="A68" i="9" s="1"/>
  <c r="G20" i="4"/>
  <c r="B72" i="9" s="1"/>
  <c r="C18" i="4"/>
  <c r="C12" i="4"/>
  <c r="G58" i="4"/>
  <c r="B110" i="9" s="1"/>
  <c r="D43" i="4"/>
  <c r="A95" i="9" s="1"/>
  <c r="C53" i="4"/>
  <c r="A57" i="4"/>
  <c r="J57" i="4" s="1"/>
  <c r="A68" i="4"/>
  <c r="D84" i="4"/>
  <c r="G67" i="4"/>
  <c r="C5" i="4"/>
  <c r="A62" i="4"/>
  <c r="A89" i="4"/>
  <c r="J89" i="4" s="1"/>
  <c r="D10" i="4"/>
  <c r="A62" i="9" s="1"/>
  <c r="E15" i="4"/>
  <c r="K67" i="9" s="1"/>
  <c r="D29" i="4"/>
  <c r="A81" i="9" s="1"/>
  <c r="H44" i="4"/>
  <c r="C2" i="4"/>
  <c r="C6" i="4"/>
  <c r="H2" i="4"/>
  <c r="D58" i="4"/>
  <c r="A110" i="9" s="1"/>
  <c r="A53" i="4"/>
  <c r="J53" i="4" s="1"/>
  <c r="A43" i="4"/>
  <c r="J43" i="4" s="1"/>
  <c r="A38" i="4"/>
  <c r="H22" i="4"/>
  <c r="A27" i="4"/>
  <c r="J27" i="4" s="1"/>
  <c r="E10" i="4"/>
  <c r="K62" i="9" s="1"/>
  <c r="D57" i="4"/>
  <c r="A109" i="9" s="1"/>
  <c r="C68" i="4"/>
  <c r="A59" i="4"/>
  <c r="J59" i="4" s="1"/>
  <c r="G61" i="4"/>
  <c r="B113" i="9" s="1"/>
  <c r="H46" i="4"/>
  <c r="C87" i="4"/>
  <c r="I53" i="4"/>
  <c r="A70" i="4"/>
  <c r="H71" i="4"/>
  <c r="H39" i="4"/>
  <c r="I38" i="4"/>
  <c r="D79" i="4"/>
  <c r="E49" i="4"/>
  <c r="K101" i="9" s="1"/>
  <c r="E51" i="4"/>
  <c r="K103" i="9" s="1"/>
  <c r="E36" i="4"/>
  <c r="K88" i="9" s="1"/>
  <c r="G66" i="4"/>
  <c r="C30" i="4"/>
  <c r="A20" i="4"/>
  <c r="G68" i="4"/>
  <c r="C34" i="4"/>
  <c r="H84" i="4"/>
  <c r="I90" i="4"/>
  <c r="C44" i="4"/>
  <c r="I11" i="4"/>
  <c r="C86" i="4"/>
  <c r="A3" i="4"/>
  <c r="J3" i="4" s="1"/>
  <c r="I47" i="4"/>
  <c r="D73" i="4"/>
  <c r="E8" i="4"/>
  <c r="K60" i="9" s="1"/>
  <c r="I37" i="4"/>
  <c r="A10" i="4"/>
  <c r="C71" i="4"/>
  <c r="C88" i="4"/>
  <c r="G39" i="4"/>
  <c r="B91" i="9" s="1"/>
  <c r="I29" i="4"/>
  <c r="E35" i="4"/>
  <c r="K87" i="9" s="1"/>
  <c r="C66" i="4"/>
  <c r="I6" i="4"/>
  <c r="I30" i="4"/>
  <c r="A21" i="4"/>
  <c r="J21" i="4" s="1"/>
  <c r="A66" i="4"/>
  <c r="G35" i="4"/>
  <c r="B87" i="9" s="1"/>
  <c r="E42" i="4"/>
  <c r="K94" i="9" s="1"/>
  <c r="C63" i="4"/>
  <c r="H10" i="4"/>
  <c r="A2" i="4"/>
  <c r="D78" i="4"/>
  <c r="D71" i="4"/>
  <c r="I21" i="4"/>
  <c r="E74" i="4"/>
  <c r="G6" i="4"/>
  <c r="B58" i="9" s="1"/>
  <c r="E88" i="4"/>
  <c r="A82" i="4"/>
  <c r="G30" i="4"/>
  <c r="B82" i="9" s="1"/>
  <c r="I62" i="4"/>
  <c r="D60" i="4"/>
  <c r="A112" i="9" s="1"/>
  <c r="H53" i="4"/>
  <c r="E62" i="4"/>
  <c r="K114" i="9" s="1"/>
  <c r="H35" i="4"/>
  <c r="I54" i="4"/>
  <c r="A32" i="4"/>
  <c r="G40" i="4"/>
  <c r="B92" i="9" s="1"/>
  <c r="G12" i="4"/>
  <c r="B64" i="9" s="1"/>
  <c r="D8" i="4"/>
  <c r="A60" i="9" s="1"/>
  <c r="D38" i="4"/>
  <c r="A90" i="9" s="1"/>
  <c r="G71" i="4"/>
  <c r="G85" i="4"/>
  <c r="I18" i="4"/>
  <c r="C67" i="4"/>
  <c r="I59" i="4"/>
  <c r="E13" i="4"/>
  <c r="K65" i="9" s="1"/>
  <c r="G11" i="4"/>
  <c r="B63" i="9" s="1"/>
  <c r="E94" i="4"/>
  <c r="G43" i="4"/>
  <c r="B95" i="9" s="1"/>
  <c r="H49" i="4"/>
  <c r="G91" i="4"/>
  <c r="H32" i="4"/>
  <c r="I27" i="4"/>
  <c r="A46" i="4"/>
  <c r="A29" i="4"/>
  <c r="J29" i="4" s="1"/>
  <c r="E93" i="4"/>
  <c r="H34" i="4"/>
  <c r="I80" i="4"/>
  <c r="G24" i="4"/>
  <c r="B76" i="9" s="1"/>
  <c r="H58" i="4"/>
  <c r="E50" i="4"/>
  <c r="K102" i="9" s="1"/>
  <c r="D39" i="4"/>
  <c r="A91" i="9" s="1"/>
  <c r="E87" i="4"/>
  <c r="A58" i="4"/>
  <c r="D46" i="4"/>
  <c r="A98" i="9" s="1"/>
  <c r="H36" i="4"/>
  <c r="H30" i="4"/>
  <c r="C13" i="4"/>
  <c r="C75" i="4"/>
  <c r="G84" i="4"/>
  <c r="E16" i="4"/>
  <c r="K68" i="9" s="1"/>
  <c r="G88" i="4"/>
  <c r="D15" i="4"/>
  <c r="A67" i="9" s="1"/>
  <c r="G38" i="4"/>
  <c r="B90" i="9" s="1"/>
  <c r="E31" i="4"/>
  <c r="K83" i="9" s="1"/>
  <c r="A86" i="4"/>
  <c r="I68" i="4"/>
  <c r="E32" i="4"/>
  <c r="K84" i="9" s="1"/>
  <c r="C17" i="4"/>
  <c r="I43" i="4"/>
  <c r="C89" i="4"/>
  <c r="E67" i="4"/>
  <c r="A31" i="4"/>
  <c r="J31" i="4" s="1"/>
  <c r="C93" i="4"/>
  <c r="D36" i="4"/>
  <c r="A88" i="9" s="1"/>
  <c r="E78" i="4"/>
  <c r="H78" i="4"/>
  <c r="C77" i="4"/>
  <c r="C40" i="4"/>
  <c r="I76" i="4"/>
  <c r="G78" i="4"/>
  <c r="E91" i="4"/>
  <c r="A39" i="4"/>
  <c r="J39" i="4" s="1"/>
  <c r="C81" i="4"/>
  <c r="H41" i="4"/>
  <c r="E3" i="4"/>
  <c r="K55" i="9" s="1"/>
  <c r="M55" i="9" s="1"/>
  <c r="H82" i="4"/>
  <c r="G23" i="4"/>
  <c r="B75" i="9" s="1"/>
  <c r="I84" i="4"/>
  <c r="D70" i="4"/>
  <c r="D82" i="4"/>
  <c r="A13" i="4"/>
  <c r="J13" i="4" s="1"/>
  <c r="G15" i="4"/>
  <c r="B67" i="9" s="1"/>
  <c r="I25" i="4"/>
  <c r="D81" i="4"/>
  <c r="H79" i="4"/>
  <c r="D41" i="4"/>
  <c r="A93" i="9" s="1"/>
  <c r="C15" i="4"/>
  <c r="C51" i="4"/>
  <c r="I55" i="4"/>
  <c r="C90" i="4"/>
  <c r="H29" i="4"/>
  <c r="D23" i="4"/>
  <c r="A75" i="9" s="1"/>
  <c r="I94" i="4"/>
  <c r="I40" i="4"/>
  <c r="E76" i="4"/>
  <c r="I87" i="4"/>
  <c r="D66" i="4"/>
  <c r="A118" i="9" s="1"/>
  <c r="L118" i="9" s="1"/>
  <c r="M118" i="9" s="1"/>
  <c r="G86" i="4"/>
  <c r="E72" i="4"/>
  <c r="E63" i="4"/>
  <c r="K115" i="9" s="1"/>
  <c r="D44" i="4"/>
  <c r="A96" i="9" s="1"/>
  <c r="D28" i="4"/>
  <c r="A80" i="9" s="1"/>
  <c r="A11" i="4"/>
  <c r="J11" i="4" s="1"/>
  <c r="G72" i="4"/>
  <c r="G44" i="4"/>
  <c r="B96" i="9" s="1"/>
  <c r="G34" i="4"/>
  <c r="B86" i="9" s="1"/>
  <c r="H37" i="4"/>
  <c r="A37" i="4"/>
  <c r="J37" i="4" s="1"/>
  <c r="H92" i="4"/>
  <c r="H31" i="4"/>
  <c r="G31" i="4"/>
  <c r="B83" i="9" s="1"/>
  <c r="D72" i="4"/>
  <c r="C7" i="4"/>
  <c r="I86" i="4"/>
  <c r="I69" i="4"/>
  <c r="H64" i="4"/>
  <c r="D19" i="4"/>
  <c r="A71" i="9" s="1"/>
  <c r="E6" i="4"/>
  <c r="K58" i="9" s="1"/>
  <c r="H91" i="4"/>
  <c r="D11" i="4"/>
  <c r="A63" i="9" s="1"/>
  <c r="D75" i="4"/>
  <c r="E89" i="4"/>
  <c r="D24" i="4"/>
  <c r="A76" i="9" s="1"/>
  <c r="I60" i="4"/>
  <c r="G42" i="4"/>
  <c r="B94" i="9" s="1"/>
  <c r="I61" i="4"/>
  <c r="E80" i="4"/>
  <c r="I65" i="4"/>
  <c r="I83" i="4"/>
  <c r="A63" i="4"/>
  <c r="J63" i="4" s="1"/>
  <c r="G4" i="4"/>
  <c r="B56" i="9" s="1"/>
  <c r="I93" i="4"/>
  <c r="H27" i="4"/>
  <c r="C14" i="4"/>
  <c r="C80" i="4"/>
  <c r="I44" i="4"/>
  <c r="C38" i="4"/>
  <c r="G80" i="4"/>
  <c r="I7" i="4"/>
  <c r="H6" i="4"/>
  <c r="D45" i="4"/>
  <c r="A97" i="9" s="1"/>
  <c r="E44" i="4"/>
  <c r="K96" i="9" s="1"/>
  <c r="G52" i="4"/>
  <c r="B104" i="9" s="1"/>
  <c r="D20" i="4"/>
  <c r="A72" i="9" s="1"/>
  <c r="A42" i="4"/>
  <c r="G65" i="4"/>
  <c r="B117" i="9" s="1"/>
  <c r="C21" i="4"/>
  <c r="C91" i="4"/>
  <c r="G82" i="4"/>
  <c r="G5" i="4"/>
  <c r="B57" i="9" s="1"/>
  <c r="H38" i="4"/>
  <c r="A45" i="4"/>
  <c r="J45" i="4" s="1"/>
  <c r="C3" i="4"/>
  <c r="C4" i="4"/>
  <c r="A85" i="4"/>
  <c r="J85" i="4" s="1"/>
  <c r="D62" i="4"/>
  <c r="A114" i="9" s="1"/>
  <c r="I32" i="9"/>
  <c r="C10" i="9"/>
  <c r="B2" i="4"/>
  <c r="C1" i="4" s="1"/>
  <c r="I17" i="9"/>
  <c r="I25" i="9"/>
  <c r="I29" i="9"/>
  <c r="I26" i="9"/>
  <c r="I31" i="9"/>
  <c r="C11" i="9"/>
  <c r="I34" i="9"/>
  <c r="I22" i="9"/>
  <c r="I21" i="9"/>
  <c r="L39" i="9"/>
  <c r="I18" i="9"/>
  <c r="I28" i="9"/>
  <c r="I23" i="9"/>
  <c r="C94" i="9" l="1"/>
  <c r="E94" i="9"/>
  <c r="D94" i="9"/>
  <c r="L94" i="9"/>
  <c r="M94" i="9" s="1"/>
  <c r="I94" i="9"/>
  <c r="F94" i="9"/>
  <c r="D85" i="9"/>
  <c r="J85" i="9" s="1"/>
  <c r="F85" i="9"/>
  <c r="L85" i="9"/>
  <c r="I77" i="9"/>
  <c r="F77" i="9"/>
  <c r="L77" i="9"/>
  <c r="M77" i="9" s="1"/>
  <c r="L104" i="9"/>
  <c r="D104" i="9"/>
  <c r="C104" i="9"/>
  <c r="I104" i="9"/>
  <c r="E58" i="9"/>
  <c r="F58" i="9"/>
  <c r="C58" i="9"/>
  <c r="I58" i="9"/>
  <c r="D58" i="9"/>
  <c r="J58" i="9" s="1"/>
  <c r="L58" i="9"/>
  <c r="C55" i="9"/>
  <c r="I55" i="9"/>
  <c r="D55" i="9"/>
  <c r="E55" i="9"/>
  <c r="L37" i="4"/>
  <c r="J36" i="4"/>
  <c r="L64" i="9"/>
  <c r="M64" i="9" s="1"/>
  <c r="I64" i="9"/>
  <c r="D64" i="9"/>
  <c r="C64" i="9"/>
  <c r="F64" i="9"/>
  <c r="E64" i="9"/>
  <c r="L77" i="4"/>
  <c r="J76" i="4"/>
  <c r="J26" i="4"/>
  <c r="L27" i="4"/>
  <c r="C89" i="9"/>
  <c r="F89" i="9"/>
  <c r="D89" i="9"/>
  <c r="J89" i="9" s="1"/>
  <c r="E89" i="9"/>
  <c r="E84" i="9"/>
  <c r="C84" i="9"/>
  <c r="I84" i="9"/>
  <c r="L84" i="9"/>
  <c r="F84" i="9"/>
  <c r="D84" i="9"/>
  <c r="L31" i="4"/>
  <c r="J30" i="4"/>
  <c r="M85" i="9"/>
  <c r="E70" i="9"/>
  <c r="D70" i="9"/>
  <c r="J70" i="9" s="1"/>
  <c r="L70" i="9"/>
  <c r="C70" i="9"/>
  <c r="I70" i="9"/>
  <c r="D101" i="9"/>
  <c r="J101" i="9" s="1"/>
  <c r="E101" i="9"/>
  <c r="C101" i="9"/>
  <c r="L101" i="9"/>
  <c r="I101" i="9"/>
  <c r="F101" i="9"/>
  <c r="J24" i="4"/>
  <c r="L25" i="4"/>
  <c r="L65" i="4"/>
  <c r="J64" i="4"/>
  <c r="E56" i="9"/>
  <c r="I56" i="9"/>
  <c r="C56" i="9"/>
  <c r="F113" i="9"/>
  <c r="D113" i="9"/>
  <c r="J113" i="9" s="1"/>
  <c r="E113" i="9"/>
  <c r="I113" i="9"/>
  <c r="I105" i="9"/>
  <c r="D105" i="9"/>
  <c r="J105" i="9" s="1"/>
  <c r="L105" i="9"/>
  <c r="M105" i="9" s="1"/>
  <c r="E105" i="9"/>
  <c r="F105" i="9"/>
  <c r="L43" i="9"/>
  <c r="L46" i="9" s="1"/>
  <c r="K40" i="9"/>
  <c r="K45" i="9"/>
  <c r="B43" i="9" s="1"/>
  <c r="L41" i="9"/>
  <c r="M84" i="9"/>
  <c r="J14" i="4"/>
  <c r="L15" i="4"/>
  <c r="L49" i="4"/>
  <c r="J48" i="4"/>
  <c r="D54" i="9"/>
  <c r="E54" i="9"/>
  <c r="I54" i="9"/>
  <c r="F54" i="9"/>
  <c r="C54" i="9"/>
  <c r="L54" i="9"/>
  <c r="M54" i="9" s="1"/>
  <c r="E74" i="9"/>
  <c r="L74" i="9"/>
  <c r="M74" i="9" s="1"/>
  <c r="C74" i="9"/>
  <c r="I74" i="9"/>
  <c r="D74" i="9"/>
  <c r="F74" i="9"/>
  <c r="J56" i="4"/>
  <c r="L57" i="4"/>
  <c r="I92" i="9"/>
  <c r="L92" i="9"/>
  <c r="M92" i="9" s="1"/>
  <c r="D92" i="9"/>
  <c r="J92" i="9" s="1"/>
  <c r="E92" i="9"/>
  <c r="C92" i="9"/>
  <c r="F92" i="9"/>
  <c r="D59" i="9"/>
  <c r="J59" i="9" s="1"/>
  <c r="L59" i="9"/>
  <c r="M59" i="9" s="1"/>
  <c r="E59" i="9"/>
  <c r="I59" i="9"/>
  <c r="F59" i="9"/>
  <c r="C59" i="9"/>
  <c r="L29" i="4"/>
  <c r="J28" i="4"/>
  <c r="L95" i="4"/>
  <c r="J94" i="4"/>
  <c r="M101" i="9"/>
  <c r="M70" i="9"/>
  <c r="F79" i="9"/>
  <c r="L89" i="9"/>
  <c r="M89" i="9" s="1"/>
  <c r="D56" i="9"/>
  <c r="J56" i="9" s="1"/>
  <c r="L81" i="4"/>
  <c r="J80" i="4"/>
  <c r="E116" i="9"/>
  <c r="C116" i="9"/>
  <c r="J16" i="4"/>
  <c r="L17" i="4"/>
  <c r="J18" i="4"/>
  <c r="L19" i="4"/>
  <c r="E86" i="9"/>
  <c r="C86" i="9"/>
  <c r="J86" i="9" s="1"/>
  <c r="I86" i="9"/>
  <c r="L89" i="4"/>
  <c r="J88" i="4"/>
  <c r="D61" i="9"/>
  <c r="J61" i="9" s="1"/>
  <c r="L61" i="9"/>
  <c r="M61" i="9" s="1"/>
  <c r="I61" i="9"/>
  <c r="M58" i="9"/>
  <c r="F56" i="9"/>
  <c r="L73" i="4"/>
  <c r="J72" i="4"/>
  <c r="M104" i="9"/>
  <c r="L85" i="4"/>
  <c r="J84" i="4"/>
  <c r="F111" i="9"/>
  <c r="C111" i="9"/>
  <c r="I111" i="9"/>
  <c r="E111" i="9"/>
  <c r="L111" i="9"/>
  <c r="M111" i="9" s="1"/>
  <c r="I103" i="9"/>
  <c r="F103" i="9"/>
  <c r="L103" i="9"/>
  <c r="M103" i="9" s="1"/>
  <c r="C103" i="9"/>
  <c r="D103" i="9"/>
  <c r="E103" i="9"/>
  <c r="F78" i="9"/>
  <c r="D78" i="9"/>
  <c r="J78" i="9" s="1"/>
  <c r="E78" i="9"/>
  <c r="C78" i="9"/>
  <c r="I78" i="9"/>
  <c r="L78" i="9"/>
  <c r="M78" i="9" s="1"/>
  <c r="J34" i="4"/>
  <c r="L35" i="4"/>
  <c r="E76" i="9"/>
  <c r="L76" i="9"/>
  <c r="I76" i="9"/>
  <c r="D76" i="9"/>
  <c r="J76" i="9" s="1"/>
  <c r="C76" i="9"/>
  <c r="F76" i="9"/>
  <c r="L88" i="9"/>
  <c r="F88" i="9"/>
  <c r="E88" i="9"/>
  <c r="C88" i="9"/>
  <c r="I88" i="9"/>
  <c r="D88" i="9"/>
  <c r="L98" i="9"/>
  <c r="M98" i="9" s="1"/>
  <c r="D98" i="9"/>
  <c r="I98" i="9"/>
  <c r="F98" i="9"/>
  <c r="E98" i="9"/>
  <c r="C98" i="9"/>
  <c r="J2" i="4"/>
  <c r="L3" i="4"/>
  <c r="L110" i="9"/>
  <c r="M110" i="9" s="1"/>
  <c r="D110" i="9"/>
  <c r="I110" i="9"/>
  <c r="F110" i="9"/>
  <c r="C110" i="9"/>
  <c r="E110" i="9"/>
  <c r="L95" i="9"/>
  <c r="M95" i="9" s="1"/>
  <c r="E95" i="9"/>
  <c r="I95" i="9"/>
  <c r="C95" i="9"/>
  <c r="D95" i="9"/>
  <c r="J95" i="9" s="1"/>
  <c r="F95" i="9"/>
  <c r="F107" i="9"/>
  <c r="L107" i="9"/>
  <c r="M107" i="9" s="1"/>
  <c r="I107" i="9"/>
  <c r="D107" i="9"/>
  <c r="E107" i="9"/>
  <c r="C107" i="9"/>
  <c r="E100" i="9"/>
  <c r="I100" i="9"/>
  <c r="D100" i="9"/>
  <c r="L100" i="9"/>
  <c r="M100" i="9" s="1"/>
  <c r="F100" i="9"/>
  <c r="C100" i="9"/>
  <c r="L91" i="4"/>
  <c r="J90" i="4"/>
  <c r="E57" i="9"/>
  <c r="F57" i="9"/>
  <c r="D57" i="9"/>
  <c r="L57" i="9"/>
  <c r="C57" i="9"/>
  <c r="I57" i="9"/>
  <c r="C11" i="6"/>
  <c r="L43" i="4"/>
  <c r="J42" i="4"/>
  <c r="E97" i="9"/>
  <c r="L97" i="9"/>
  <c r="M97" i="9" s="1"/>
  <c r="C97" i="9"/>
  <c r="F97" i="9"/>
  <c r="I97" i="9"/>
  <c r="D97" i="9"/>
  <c r="L71" i="9"/>
  <c r="M71" i="9" s="1"/>
  <c r="C71" i="9"/>
  <c r="D71" i="9"/>
  <c r="I71" i="9"/>
  <c r="E71" i="9"/>
  <c r="F71" i="9"/>
  <c r="L96" i="9"/>
  <c r="I96" i="9"/>
  <c r="C96" i="9"/>
  <c r="F96" i="9"/>
  <c r="D96" i="9"/>
  <c r="E96" i="9"/>
  <c r="E1" i="4"/>
  <c r="K53" i="9" s="1"/>
  <c r="E93" i="9"/>
  <c r="I93" i="9"/>
  <c r="L93" i="9"/>
  <c r="M93" i="9" s="1"/>
  <c r="C93" i="9"/>
  <c r="F93" i="9"/>
  <c r="D93" i="9"/>
  <c r="C60" i="9"/>
  <c r="E60" i="9"/>
  <c r="D60" i="9"/>
  <c r="J60" i="9" s="1"/>
  <c r="L60" i="9"/>
  <c r="F60" i="9"/>
  <c r="I60" i="9"/>
  <c r="L112" i="9"/>
  <c r="M112" i="9" s="1"/>
  <c r="I112" i="9"/>
  <c r="F112" i="9"/>
  <c r="D112" i="9"/>
  <c r="C112" i="9"/>
  <c r="E112" i="9"/>
  <c r="J70" i="4"/>
  <c r="L71" i="4"/>
  <c r="E115" i="9"/>
  <c r="I115" i="9"/>
  <c r="L115" i="9"/>
  <c r="D115" i="9"/>
  <c r="C115" i="9"/>
  <c r="F115" i="9"/>
  <c r="E82" i="9"/>
  <c r="C82" i="9"/>
  <c r="L82" i="9"/>
  <c r="M82" i="9" s="1"/>
  <c r="D82" i="9"/>
  <c r="I82" i="9"/>
  <c r="F82" i="9"/>
  <c r="M66" i="9"/>
  <c r="D66" i="9"/>
  <c r="J66" i="9" s="1"/>
  <c r="I66" i="9"/>
  <c r="E66" i="9"/>
  <c r="C66" i="9"/>
  <c r="F66" i="9"/>
  <c r="L66" i="9"/>
  <c r="J12" i="4"/>
  <c r="L13" i="4"/>
  <c r="C114" i="9"/>
  <c r="I114" i="9"/>
  <c r="F114" i="9"/>
  <c r="L114" i="9"/>
  <c r="M114" i="9" s="1"/>
  <c r="D114" i="9"/>
  <c r="J114" i="9" s="1"/>
  <c r="E114" i="9"/>
  <c r="L72" i="9"/>
  <c r="M72" i="9" s="1"/>
  <c r="E72" i="9"/>
  <c r="D72" i="9"/>
  <c r="C72" i="9"/>
  <c r="I72" i="9"/>
  <c r="F72" i="9"/>
  <c r="E63" i="9"/>
  <c r="C63" i="9"/>
  <c r="D63" i="9"/>
  <c r="J63" i="9" s="1"/>
  <c r="F63" i="9"/>
  <c r="I63" i="9"/>
  <c r="L63" i="9"/>
  <c r="M63" i="9" s="1"/>
  <c r="M115" i="9"/>
  <c r="F75" i="9"/>
  <c r="D75" i="9"/>
  <c r="L75" i="9"/>
  <c r="M75" i="9" s="1"/>
  <c r="C75" i="9"/>
  <c r="E75" i="9"/>
  <c r="I75" i="9"/>
  <c r="D91" i="9"/>
  <c r="F91" i="9"/>
  <c r="L91" i="9"/>
  <c r="M91" i="9" s="1"/>
  <c r="C91" i="9"/>
  <c r="I91" i="9"/>
  <c r="E91" i="9"/>
  <c r="J46" i="4"/>
  <c r="L47" i="4"/>
  <c r="J10" i="4"/>
  <c r="L11" i="4"/>
  <c r="M88" i="9"/>
  <c r="E62" i="9"/>
  <c r="I62" i="9"/>
  <c r="L62" i="9"/>
  <c r="M62" i="9" s="1"/>
  <c r="D62" i="9"/>
  <c r="J62" i="9" s="1"/>
  <c r="F62" i="9"/>
  <c r="C62" i="9"/>
  <c r="L9" i="4"/>
  <c r="J8" i="4"/>
  <c r="J78" i="4"/>
  <c r="L79" i="4"/>
  <c r="L117" i="9"/>
  <c r="M117" i="9" s="1"/>
  <c r="D117" i="9"/>
  <c r="E117" i="9"/>
  <c r="F117" i="9"/>
  <c r="C117" i="9"/>
  <c r="I117" i="9"/>
  <c r="L53" i="4"/>
  <c r="J52" i="4"/>
  <c r="J4" i="4"/>
  <c r="L5" i="4"/>
  <c r="C108" i="9"/>
  <c r="E108" i="9"/>
  <c r="L108" i="9"/>
  <c r="M108" i="9" s="1"/>
  <c r="D108" i="9"/>
  <c r="I108" i="9"/>
  <c r="F108" i="9"/>
  <c r="F87" i="9"/>
  <c r="C87" i="9"/>
  <c r="D87" i="9"/>
  <c r="L87" i="9"/>
  <c r="M87" i="9" s="1"/>
  <c r="I87" i="9"/>
  <c r="E87" i="9"/>
  <c r="M76" i="9"/>
  <c r="J40" i="4"/>
  <c r="L41" i="4"/>
  <c r="J54" i="4"/>
  <c r="L55" i="4"/>
  <c r="M86" i="9"/>
  <c r="F83" i="9"/>
  <c r="L83" i="9"/>
  <c r="M83" i="9" s="1"/>
  <c r="D83" i="9"/>
  <c r="J83" i="9" s="1"/>
  <c r="C83" i="9"/>
  <c r="I83" i="9"/>
  <c r="E83" i="9"/>
  <c r="J79" i="9"/>
  <c r="F67" i="9"/>
  <c r="L67" i="9"/>
  <c r="M67" i="9" s="1"/>
  <c r="D67" i="9"/>
  <c r="J67" i="9" s="1"/>
  <c r="E67" i="9"/>
  <c r="C67" i="9"/>
  <c r="I67" i="9"/>
  <c r="J20" i="4"/>
  <c r="L21" i="4"/>
  <c r="F102" i="9"/>
  <c r="L102" i="9"/>
  <c r="C102" i="9"/>
  <c r="D102" i="9"/>
  <c r="E102" i="9"/>
  <c r="I102" i="9"/>
  <c r="E73" i="9"/>
  <c r="D73" i="9"/>
  <c r="J73" i="9" s="1"/>
  <c r="C73" i="9"/>
  <c r="F73" i="9"/>
  <c r="I73" i="9"/>
  <c r="L73" i="9"/>
  <c r="M73" i="9" s="1"/>
  <c r="J92" i="4"/>
  <c r="L93" i="4"/>
  <c r="L45" i="4"/>
  <c r="J44" i="4"/>
  <c r="J74" i="4"/>
  <c r="L75" i="4"/>
  <c r="L61" i="4"/>
  <c r="J60" i="4"/>
  <c r="L69" i="9"/>
  <c r="M69" i="9" s="1"/>
  <c r="C69" i="9"/>
  <c r="D69" i="9"/>
  <c r="I69" i="9"/>
  <c r="E69" i="9"/>
  <c r="F69" i="9"/>
  <c r="L51" i="4"/>
  <c r="J50" i="4"/>
  <c r="J116" i="9"/>
  <c r="D1" i="4"/>
  <c r="A53" i="9" s="1"/>
  <c r="G1" i="4"/>
  <c r="B53" i="9" s="1"/>
  <c r="A1" i="4"/>
  <c r="M102" i="9"/>
  <c r="C10" i="6"/>
  <c r="C15" i="6" s="1"/>
  <c r="M96" i="9"/>
  <c r="E80" i="9"/>
  <c r="I80" i="9"/>
  <c r="L80" i="9"/>
  <c r="M80" i="9" s="1"/>
  <c r="D80" i="9"/>
  <c r="F80" i="9"/>
  <c r="C80" i="9"/>
  <c r="J86" i="4"/>
  <c r="L87" i="4"/>
  <c r="L59" i="4"/>
  <c r="J58" i="4"/>
  <c r="E90" i="9"/>
  <c r="L90" i="9"/>
  <c r="M90" i="9" s="1"/>
  <c r="D90" i="9"/>
  <c r="C90" i="9"/>
  <c r="F90" i="9"/>
  <c r="I90" i="9"/>
  <c r="L33" i="4"/>
  <c r="J32" i="4"/>
  <c r="L83" i="4"/>
  <c r="J82" i="4"/>
  <c r="J66" i="4"/>
  <c r="L67" i="4"/>
  <c r="M60" i="9"/>
  <c r="D109" i="9"/>
  <c r="F109" i="9"/>
  <c r="E109" i="9"/>
  <c r="L109" i="9"/>
  <c r="M109" i="9" s="1"/>
  <c r="I109" i="9"/>
  <c r="C109" i="9"/>
  <c r="J38" i="4"/>
  <c r="L39" i="4"/>
  <c r="I81" i="9"/>
  <c r="E81" i="9"/>
  <c r="F81" i="9"/>
  <c r="D81" i="9"/>
  <c r="L81" i="9"/>
  <c r="M81" i="9" s="1"/>
  <c r="C81" i="9"/>
  <c r="J62" i="4"/>
  <c r="L63" i="4"/>
  <c r="J68" i="4"/>
  <c r="L69" i="4"/>
  <c r="F68" i="9"/>
  <c r="L68" i="9"/>
  <c r="M68" i="9" s="1"/>
  <c r="E68" i="9"/>
  <c r="D68" i="9"/>
  <c r="J68" i="9" s="1"/>
  <c r="I68" i="9"/>
  <c r="C68" i="9"/>
  <c r="I99" i="9"/>
  <c r="C99" i="9"/>
  <c r="D99" i="9"/>
  <c r="E99" i="9"/>
  <c r="F99" i="9"/>
  <c r="L99" i="9"/>
  <c r="M99" i="9" s="1"/>
  <c r="M113" i="9"/>
  <c r="L7" i="4"/>
  <c r="J6" i="4"/>
  <c r="D106" i="9"/>
  <c r="C106" i="9"/>
  <c r="E106" i="9"/>
  <c r="L106" i="9"/>
  <c r="M106" i="9" s="1"/>
  <c r="I106" i="9"/>
  <c r="F106" i="9"/>
  <c r="C65" i="9"/>
  <c r="F65" i="9"/>
  <c r="D65" i="9"/>
  <c r="I65" i="9"/>
  <c r="E65" i="9"/>
  <c r="L65" i="9"/>
  <c r="M65" i="9" s="1"/>
  <c r="M57" i="9"/>
  <c r="J111" i="9"/>
  <c r="J77" i="9"/>
  <c r="I39" i="9" l="1"/>
  <c r="B38" i="9"/>
  <c r="J69" i="9"/>
  <c r="L47" i="9"/>
  <c r="P46" i="9"/>
  <c r="L13" i="9"/>
  <c r="T46" i="9"/>
  <c r="C45" i="9"/>
  <c r="C47" i="9" s="1"/>
  <c r="N46" i="9"/>
  <c r="R46" i="9"/>
  <c r="J57" i="9"/>
  <c r="J104" i="9"/>
  <c r="J108" i="9"/>
  <c r="J54" i="9"/>
  <c r="L42" i="9"/>
  <c r="C40" i="9"/>
  <c r="C42" i="9" s="1"/>
  <c r="N41" i="9"/>
  <c r="T41" i="9"/>
  <c r="R41" i="9"/>
  <c r="L11" i="9"/>
  <c r="P41" i="9"/>
  <c r="J84" i="9"/>
  <c r="J55" i="9"/>
  <c r="J94" i="9"/>
  <c r="J91" i="9"/>
  <c r="J82" i="9"/>
  <c r="J96" i="9"/>
  <c r="J71" i="9"/>
  <c r="J107" i="9"/>
  <c r="J103" i="9"/>
  <c r="J74" i="9"/>
  <c r="J40" i="9"/>
  <c r="G98" i="9" s="1"/>
  <c r="I44" i="9"/>
  <c r="G95" i="9"/>
  <c r="G69" i="9"/>
  <c r="G66" i="9"/>
  <c r="G106" i="9"/>
  <c r="G68" i="9"/>
  <c r="G109" i="9"/>
  <c r="G114" i="9"/>
  <c r="G75" i="9"/>
  <c r="G99" i="9"/>
  <c r="G83" i="9"/>
  <c r="G90" i="9"/>
  <c r="G76" i="9"/>
  <c r="G97" i="9"/>
  <c r="G107" i="9"/>
  <c r="G88" i="9"/>
  <c r="G100" i="9"/>
  <c r="G62" i="9"/>
  <c r="G63" i="9"/>
  <c r="J90" i="9"/>
  <c r="J93" i="9"/>
  <c r="J97" i="9"/>
  <c r="J100" i="9"/>
  <c r="J110" i="9"/>
  <c r="J109" i="9"/>
  <c r="J80" i="9"/>
  <c r="J1" i="4"/>
  <c r="I1" i="4" s="1"/>
  <c r="F53" i="9" s="1"/>
  <c r="F118" i="9" s="1"/>
  <c r="H1" i="4"/>
  <c r="J112" i="9"/>
  <c r="J98" i="9"/>
  <c r="J65" i="9"/>
  <c r="J106" i="9"/>
  <c r="J99" i="9"/>
  <c r="J81" i="9"/>
  <c r="H45" i="9"/>
  <c r="H39" i="9"/>
  <c r="H44" i="9"/>
  <c r="H40" i="9"/>
  <c r="J87" i="9"/>
  <c r="G108" i="9"/>
  <c r="J75" i="9"/>
  <c r="J72" i="9"/>
  <c r="J115" i="9"/>
  <c r="G60" i="9"/>
  <c r="C53" i="9"/>
  <c r="C118" i="9" s="1"/>
  <c r="L53" i="9"/>
  <c r="M53" i="9" s="1"/>
  <c r="J102" i="9"/>
  <c r="J117" i="9"/>
  <c r="J88" i="9"/>
  <c r="G96" i="9" l="1"/>
  <c r="G65" i="9"/>
  <c r="G81" i="9"/>
  <c r="G112" i="9"/>
  <c r="T47" i="9"/>
  <c r="P47" i="9"/>
  <c r="E45" i="9" s="1"/>
  <c r="E47" i="9" s="1"/>
  <c r="R47" i="9"/>
  <c r="L14" i="9"/>
  <c r="N47" i="9"/>
  <c r="G115" i="9"/>
  <c r="G93" i="9"/>
  <c r="D44" i="9"/>
  <c r="C44" i="9"/>
  <c r="C46" i="9" s="1"/>
  <c r="F44" i="9"/>
  <c r="E44" i="9"/>
  <c r="F45" i="9"/>
  <c r="G45" i="9"/>
  <c r="G101" i="9"/>
  <c r="G103" i="9"/>
  <c r="G54" i="9"/>
  <c r="G78" i="9"/>
  <c r="G92" i="9"/>
  <c r="G70" i="9"/>
  <c r="G74" i="9"/>
  <c r="G94" i="9"/>
  <c r="G86" i="9"/>
  <c r="G61" i="9"/>
  <c r="G58" i="9"/>
  <c r="G56" i="9"/>
  <c r="G79" i="9"/>
  <c r="G77" i="9"/>
  <c r="G117" i="9"/>
  <c r="G64" i="9"/>
  <c r="G84" i="9"/>
  <c r="G85" i="9"/>
  <c r="G111" i="9"/>
  <c r="G89" i="9"/>
  <c r="G105" i="9"/>
  <c r="G104" i="9"/>
  <c r="G116" i="9"/>
  <c r="G113" i="9"/>
  <c r="G110" i="9"/>
  <c r="G55" i="9"/>
  <c r="G59" i="9"/>
  <c r="D40" i="9"/>
  <c r="D42" i="9" s="1"/>
  <c r="D45" i="9"/>
  <c r="D47" i="9" s="1"/>
  <c r="C39" i="9"/>
  <c r="C41" i="9" s="1"/>
  <c r="E39" i="9"/>
  <c r="F39" i="9"/>
  <c r="D39" i="9"/>
  <c r="G102" i="9"/>
  <c r="G71" i="9"/>
  <c r="G67" i="9"/>
  <c r="G82" i="9"/>
  <c r="P42" i="9"/>
  <c r="E40" i="9" s="1"/>
  <c r="E42" i="9" s="1"/>
  <c r="L12" i="9"/>
  <c r="T42" i="9"/>
  <c r="G40" i="9" s="1"/>
  <c r="N42" i="9"/>
  <c r="R42" i="9"/>
  <c r="F40" i="9" s="1"/>
  <c r="G72" i="9"/>
  <c r="G73" i="9"/>
  <c r="G80" i="9"/>
  <c r="G91" i="9"/>
  <c r="G57" i="9"/>
  <c r="G87" i="9"/>
  <c r="H46" i="9"/>
  <c r="H47" i="9"/>
  <c r="G44" i="9"/>
  <c r="D53" i="9"/>
  <c r="G53" i="9" s="1"/>
  <c r="H41" i="9"/>
  <c r="H42" i="9"/>
  <c r="G39" i="9"/>
  <c r="I40" i="9" l="1"/>
  <c r="D46" i="9"/>
  <c r="D41" i="9"/>
  <c r="I45" i="9"/>
  <c r="F42" i="9"/>
  <c r="F41" i="9"/>
  <c r="E41" i="9"/>
  <c r="E46" i="9"/>
  <c r="F47" i="9"/>
  <c r="F46" i="9"/>
  <c r="G118" i="9"/>
  <c r="G47" i="9"/>
  <c r="I47" i="9" s="1"/>
  <c r="G46" i="9"/>
  <c r="G41" i="9"/>
  <c r="G42" i="9"/>
  <c r="I42" i="9" s="1"/>
  <c r="J53" i="9"/>
  <c r="D118" i="9"/>
  <c r="J118" i="9" s="1"/>
  <c r="E53" i="9"/>
  <c r="E118" i="9" s="1"/>
  <c r="K47" i="9" l="1"/>
  <c r="J42" i="9" s="1"/>
  <c r="I46" i="9"/>
  <c r="K46" i="9" s="1"/>
  <c r="J41" i="9" s="1"/>
  <c r="I41" i="9"/>
  <c r="K41" i="9" s="1"/>
  <c r="E11" i="9"/>
  <c r="D11" i="9" s="1"/>
  <c r="K42" i="9"/>
  <c r="I53" i="9"/>
  <c r="I118" i="9" s="1"/>
  <c r="E14" i="9" l="1"/>
  <c r="D14" i="9" s="1"/>
  <c r="E12" i="9"/>
  <c r="D12" i="9" s="1"/>
  <c r="E13" i="9"/>
  <c r="D13" i="9" s="1"/>
  <c r="E10" i="9"/>
  <c r="D1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<sst xmlns="http://schemas.openxmlformats.org/spreadsheetml/2006/main" count="4370" uniqueCount="1863">
  <si>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</si>
  <si>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</si>
  <si>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</si>
  <si>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</si>
  <si>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</si>
  <si>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</si>
  <si>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</si>
  <si>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</si>
  <si>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</si>
  <si>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</si>
  <si>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</si>
  <si>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</si>
  <si>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</si>
  <si>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</si>
  <si>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</si>
  <si>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</si>
  <si>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</si>
  <si>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</si>
  <si>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</si>
  <si>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</si>
  <si>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</si>
  <si>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</si>
  <si>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</si>
  <si>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</si>
  <si>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</si>
  <si>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</si>
  <si>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</si>
  <si>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</si>
  <si>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</si>
  <si>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</si>
  <si>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</si>
  <si>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</si>
  <si>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</si>
  <si>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</si>
  <si>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</si>
  <si>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</si>
  <si>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</si>
  <si>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</si>
  <si>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</si>
  <si>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</si>
  <si>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</si>
  <si>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</si>
  <si>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</si>
  <si>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</si>
  <si>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</si>
  <si>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</si>
  <si>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</si>
  <si>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</si>
  <si>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</si>
  <si>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</si>
  <si>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</si>
  <si>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</si>
  <si>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</si>
  <si>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</si>
  <si>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</si>
  <si>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</si>
  <si>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</si>
  <si>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</si>
  <si>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</si>
  <si>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</si>
  <si>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</si>
  <si>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</si>
  <si>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</si>
  <si>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</si>
  <si>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</si>
  <si>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</si>
  <si>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</si>
  <si>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</si>
  <si>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</si>
  <si>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</si>
  <si>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</si>
  <si>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</si>
  <si>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</si>
  <si>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</si>
  <si>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</si>
  <si>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</si>
  <si>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</si>
  <si>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</si>
  <si>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</si>
  <si>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</si>
  <si>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</si>
  <si>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</si>
  <si>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</si>
  <si>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</si>
  <si>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</si>
  <si>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</si>
  <si>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</si>
  <si>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</si>
  <si>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</si>
  <si>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</si>
  <si>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</si>
  <si>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</si>
  <si>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</si>
  <si>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</si>
  <si>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</si>
  <si>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</si>
  <si>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</si>
  <si>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</si>
  <si>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</si>
  <si>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</si>
  <si>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</si>
  <si>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</si>
  <si>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</si>
  <si>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</si>
  <si>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</si>
  <si>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</si>
  <si>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</si>
  <si>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</si>
  <si>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</si>
  <si>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</si>
  <si>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</si>
  <si>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</si>
  <si>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</si>
  <si>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</si>
  <si>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</si>
  <si>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</si>
  <si>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</si>
  <si>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</si>
  <si>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</si>
  <si>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</si>
  <si>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</si>
  <si>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</si>
  <si>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</si>
  <si>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</si>
  <si>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</si>
  <si>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</si>
  <si>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</si>
  <si>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</si>
  <si>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</si>
  <si>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</si>
  <si>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</si>
  <si>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</si>
  <si>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</si>
  <si>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</si>
  <si>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</si>
  <si>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</si>
  <si>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</si>
  <si>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</si>
  <si>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</si>
  <si>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</si>
  <si>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</si>
  <si>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</si>
  <si>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</si>
  <si>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</si>
  <si>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</si>
  <si>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</si>
  <si>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</si>
  <si>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</si>
  <si>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</si>
  <si>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</si>
  <si>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</si>
  <si>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</si>
  <si>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</si>
  <si>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</si>
  <si>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</si>
  <si>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</si>
  <si>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</si>
  <si>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</si>
  <si>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</si>
  <si>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</si>
  <si>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</si>
  <si>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</si>
  <si>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</si>
  <si>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</si>
  <si>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</si>
  <si>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</si>
  <si>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</si>
  <si>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</si>
  <si>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</si>
  <si>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</si>
  <si>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</si>
  <si>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</si>
  <si>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</si>
  <si>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</si>
  <si>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</si>
  <si>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</si>
  <si>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</si>
  <si>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</si>
  <si>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</si>
  <si>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</si>
  <si>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</si>
  <si>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</si>
  <si>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</si>
  <si>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</si>
  <si>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</si>
  <si>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</si>
  <si>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</si>
  <si>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</si>
  <si>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</si>
  <si>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</si>
  <si>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</si>
  <si>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</si>
  <si>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</si>
  <si>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</si>
  <si>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</si>
  <si>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</si>
  <si>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</si>
  <si>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</si>
  <si>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</si>
  <si>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</si>
  <si>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</si>
  <si>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</si>
  <si>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</si>
  <si>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</si>
  <si>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</si>
  <si>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</si>
  <si>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</si>
  <si>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</si>
  <si>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</si>
  <si>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</si>
  <si>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</si>
  <si>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</si>
  <si>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</si>
  <si>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</si>
  <si>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</si>
  <si>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</si>
  <si>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</si>
  <si>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</si>
  <si>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</si>
  <si>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</si>
  <si>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</si>
  <si>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</si>
  <si>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</si>
  <si>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</si>
  <si>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</si>
  <si>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</si>
  <si>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</si>
  <si>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</si>
  <si>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</si>
  <si>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</si>
  <si>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</si>
  <si>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</si>
  <si>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</si>
  <si>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</si>
  <si>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</si>
  <si>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</si>
  <si>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</si>
  <si>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</si>
  <si>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</si>
  <si>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</si>
  <si>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</si>
  <si>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</si>
  <si>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</si>
  <si>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</si>
  <si>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</si>
  <si>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</si>
  <si>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</si>
  <si>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</si>
  <si>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</si>
  <si>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</si>
  <si>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</si>
  <si>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</si>
  <si>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</si>
  <si>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</si>
  <si>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</si>
  <si>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</si>
  <si>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</si>
  <si>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</si>
  <si>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</si>
  <si>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</si>
  <si>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</si>
  <si>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</si>
  <si>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</si>
  <si>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</si>
  <si>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</si>
  <si>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</si>
  <si>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</si>
  <si>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</si>
  <si>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</si>
  <si>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</si>
  <si>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</si>
  <si>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</si>
  <si>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</si>
  <si>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</si>
  <si>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</si>
  <si>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</si>
  <si>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</si>
  <si>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</si>
  <si>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</si>
  <si>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</si>
  <si>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</si>
  <si>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</si>
  <si>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</si>
  <si>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</si>
  <si>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</si>
  <si>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</si>
  <si>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</si>
  <si>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</si>
  <si>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</si>
  <si>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</si>
  <si>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</si>
  <si>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</si>
  <si>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</si>
  <si>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</si>
  <si>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</si>
  <si>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</si>
  <si>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</si>
  <si>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</si>
  <si>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</si>
  <si>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</si>
  <si>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</si>
  <si>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</si>
  <si>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</si>
  <si>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</si>
  <si>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</si>
  <si>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</si>
  <si>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</si>
  <si>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</si>
  <si>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</si>
  <si>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</si>
  <si>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</si>
  <si>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</si>
  <si>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</si>
  <si>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</si>
  <si>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</si>
  <si>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</si>
  <si>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</si>
  <si>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</si>
  <si>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</si>
  <si>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Za kasárňou 1</t>
  </si>
  <si>
    <t>831 03</t>
  </si>
  <si>
    <t>www.swimmsvk.sk</t>
  </si>
  <si>
    <t>prezident@swimmsvk.sk</t>
  </si>
  <si>
    <t>Bratislava 5</t>
  </si>
  <si>
    <t>851 02</t>
  </si>
  <si>
    <t>www.slovakrugby.sk</t>
  </si>
  <si>
    <t>Eduard Krützner</t>
  </si>
  <si>
    <t>www.softballslovakia.com</t>
  </si>
  <si>
    <t>Richard Bohunický</t>
  </si>
  <si>
    <t>www.squash.sk</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</si>
  <si>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</si>
  <si>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</si>
  <si>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</si>
  <si>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</si>
  <si>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</si>
  <si>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</si>
  <si>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</si>
  <si>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</si>
  <si>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</si>
  <si>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</si>
  <si>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</si>
  <si>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</si>
  <si>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</si>
  <si>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</si>
  <si>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</si>
  <si>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</si>
  <si>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</si>
  <si>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</si>
  <si>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</si>
  <si>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</si>
  <si>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</si>
  <si>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</si>
  <si>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</si>
  <si>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</si>
  <si>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</si>
  <si>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</si>
  <si>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</si>
  <si>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</si>
  <si>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</si>
  <si>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</si>
  <si>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</si>
  <si>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</si>
  <si>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</si>
  <si>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</si>
  <si>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</si>
  <si>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</si>
  <si>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</si>
  <si>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</si>
  <si>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</si>
  <si>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</si>
  <si>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</si>
  <si>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</si>
  <si>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</si>
  <si>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</si>
  <si>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</si>
  <si>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</si>
  <si>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</si>
  <si>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</si>
  <si>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</si>
  <si>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</si>
  <si>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</si>
  <si>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</si>
  <si>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</si>
  <si>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</si>
  <si>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</si>
  <si>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</si>
  <si>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</si>
  <si>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</si>
  <si>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</si>
  <si>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</si>
  <si>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</si>
  <si>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</si>
  <si>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</si>
  <si>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</si>
  <si>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</si>
  <si>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</si>
  <si>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</si>
  <si>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</si>
  <si>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</si>
  <si>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</si>
  <si>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</si>
  <si>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</si>
  <si>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</si>
  <si>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</si>
  <si>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</si>
  <si>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</si>
  <si>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</si>
  <si>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</si>
  <si>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</si>
  <si>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</si>
  <si>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</si>
  <si>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</si>
  <si>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</si>
  <si>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</si>
  <si>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</si>
  <si>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</si>
  <si>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</si>
  <si>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</si>
  <si>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</si>
  <si>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</si>
  <si>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</si>
  <si>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</si>
  <si>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</si>
  <si>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</si>
  <si>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</si>
  <si>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</si>
  <si>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</si>
  <si>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</si>
  <si>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</si>
  <si>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</si>
  <si>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</si>
  <si>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</si>
  <si>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</si>
  <si>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</si>
  <si>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</si>
  <si>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</si>
  <si>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</si>
  <si>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</si>
  <si>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</si>
  <si>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</si>
  <si>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</si>
  <si>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</si>
  <si>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</si>
  <si>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</si>
  <si>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</si>
  <si>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</si>
  <si>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</si>
  <si>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</si>
  <si>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</si>
  <si>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</si>
  <si>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</si>
  <si>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</si>
  <si>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</si>
  <si>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</si>
  <si>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</si>
  <si>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</si>
  <si>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</si>
  <si>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</si>
  <si>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</si>
  <si>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</si>
  <si>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</si>
  <si>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</si>
  <si>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</si>
  <si>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</si>
  <si>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</si>
  <si>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</si>
  <si>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</si>
  <si>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</si>
  <si>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</si>
  <si>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</si>
  <si>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</si>
  <si>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</si>
  <si>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</si>
  <si>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</si>
  <si>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</si>
  <si>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</si>
  <si>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</si>
  <si>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</si>
  <si>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</si>
  <si>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</si>
  <si>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</si>
  <si>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</si>
  <si>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</si>
  <si>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</si>
  <si>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</si>
  <si>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</si>
  <si>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</si>
  <si>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</si>
  <si>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</si>
  <si>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</si>
  <si>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</si>
  <si>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</si>
  <si>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</si>
  <si>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</si>
  <si>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</si>
  <si>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</si>
  <si>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</si>
  <si>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</si>
  <si>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</si>
  <si>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</si>
  <si>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</si>
  <si>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</si>
  <si>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</si>
  <si>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</si>
  <si>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</si>
  <si>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</si>
  <si>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</si>
  <si>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</si>
  <si>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</si>
  <si>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</si>
  <si>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</si>
  <si>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</si>
  <si>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</si>
  <si>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</si>
  <si>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</si>
  <si>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Popis úhrady (stĺpec E)</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</si>
  <si>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</si>
  <si>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</si>
  <si>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</si>
  <si>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</si>
  <si>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</si>
  <si>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</si>
  <si>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</si>
  <si>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</si>
  <si>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</si>
  <si>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</si>
  <si>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</si>
  <si>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</si>
  <si>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</si>
  <si>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</si>
  <si>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</si>
  <si>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</si>
  <si>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</si>
  <si>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</si>
  <si>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</si>
  <si>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</si>
  <si>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</si>
  <si>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</si>
  <si>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</si>
  <si>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</si>
  <si>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</si>
  <si>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</si>
  <si>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</si>
  <si>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</si>
  <si>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</si>
  <si>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</si>
  <si>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</si>
  <si>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</si>
  <si>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</si>
  <si>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</si>
  <si>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</si>
  <si>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</si>
  <si>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</si>
  <si>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</si>
  <si>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</si>
  <si>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</si>
  <si>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</si>
  <si>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</si>
  <si>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</si>
  <si>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</si>
  <si>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</si>
  <si>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</si>
  <si>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</si>
  <si>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</si>
  <si>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</si>
  <si>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</si>
  <si>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</si>
  <si>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</si>
  <si>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</si>
  <si>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</si>
  <si>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</si>
  <si>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</si>
  <si>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</si>
  <si>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</si>
  <si>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</si>
  <si>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</si>
  <si>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</si>
  <si>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</si>
  <si>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</si>
  <si>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</si>
  <si>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</si>
  <si>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</si>
  <si>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</si>
  <si>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</si>
  <si>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</si>
  <si>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</si>
  <si>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</si>
  <si>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</si>
  <si>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</si>
  <si>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</si>
  <si>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</si>
  <si>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</si>
  <si>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</si>
  <si>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</si>
  <si>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</si>
  <si>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</si>
  <si>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</si>
  <si>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</si>
  <si>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</si>
  <si>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</si>
  <si>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</si>
  <si>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</si>
  <si>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</si>
  <si>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</si>
  <si>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</si>
  <si>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</si>
  <si>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</si>
  <si>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</si>
  <si>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</si>
  <si>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</si>
  <si>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</si>
  <si>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</si>
  <si>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</si>
  <si>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</si>
  <si>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</si>
  <si>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</si>
  <si>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</si>
  <si>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</si>
  <si>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</si>
  <si>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</si>
  <si>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</si>
  <si>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</si>
  <si>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</si>
  <si>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</si>
  <si>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</si>
  <si>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</si>
  <si>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</si>
  <si>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</si>
  <si>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</si>
  <si>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</si>
  <si>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</si>
  <si>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</si>
  <si>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</si>
  <si>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</si>
  <si>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</si>
  <si>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</si>
  <si>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</si>
  <si>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</si>
  <si>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</si>
  <si>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</si>
  <si>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</si>
  <si>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</si>
  <si>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</si>
  <si>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</si>
  <si>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</si>
  <si>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</si>
  <si>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</si>
  <si>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</si>
  <si>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</si>
  <si>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</si>
  <si>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</si>
  <si>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</si>
  <si>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</si>
  <si>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</si>
  <si>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</si>
  <si>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</si>
  <si>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</si>
  <si>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</si>
  <si>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</si>
  <si>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</si>
  <si>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</si>
  <si>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</si>
  <si>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</si>
  <si>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</si>
  <si>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</si>
  <si>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</si>
  <si>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</si>
  <si>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</si>
  <si>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</si>
  <si>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</si>
  <si>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</si>
  <si>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</si>
  <si>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</si>
  <si>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</si>
  <si>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</si>
  <si>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</si>
  <si>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</si>
  <si>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</si>
  <si>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</si>
  <si>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</si>
  <si>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</si>
  <si>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</si>
  <si>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</si>
  <si>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</si>
  <si>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</si>
  <si>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</si>
  <si>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</si>
  <si>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</si>
  <si>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</si>
  <si>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</si>
  <si>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</si>
  <si>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</si>
  <si>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</si>
  <si>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</si>
  <si>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</si>
  <si>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</si>
  <si>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</si>
  <si>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</si>
  <si>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</si>
  <si>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</si>
  <si>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</si>
  <si>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</si>
  <si>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</si>
  <si>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</si>
  <si>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</si>
  <si>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</si>
  <si>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</si>
  <si>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</si>
  <si>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</si>
  <si>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</si>
  <si>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</si>
  <si>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</si>
  <si>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</si>
  <si>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</si>
  <si>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</si>
  <si>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</si>
  <si>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</si>
  <si>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</si>
  <si>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</si>
  <si>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</si>
  <si>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</si>
  <si>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</si>
  <si>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</si>
  <si>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</si>
  <si>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</si>
  <si>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</si>
  <si>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</si>
  <si>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</si>
  <si>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</si>
  <si>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</si>
  <si>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</si>
  <si>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</si>
  <si>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</si>
  <si>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</si>
  <si>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</si>
  <si>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</si>
  <si>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</si>
  <si>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</si>
  <si>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</si>
  <si>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</si>
  <si>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</si>
  <si>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</si>
  <si>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</si>
  <si>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</si>
  <si>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</si>
  <si>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</si>
  <si>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</si>
  <si>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</si>
  <si>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</si>
  <si>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</si>
  <si>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</si>
  <si>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</si>
  <si>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</si>
  <si>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</si>
  <si>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</si>
  <si>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</si>
  <si>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</si>
  <si>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</si>
  <si>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</si>
  <si>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</si>
  <si>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</si>
  <si>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</si>
  <si>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</si>
  <si>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</si>
  <si>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</si>
  <si>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</si>
  <si>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</si>
  <si>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</si>
  <si>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</si>
  <si>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</si>
  <si>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</si>
  <si>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</si>
  <si>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</si>
  <si>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</si>
  <si>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</si>
  <si>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</si>
  <si>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</si>
  <si>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</si>
  <si>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</si>
  <si>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</si>
  <si>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</si>
  <si>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</si>
  <si>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</si>
  <si>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</si>
  <si>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</si>
  <si>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</si>
  <si>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</si>
  <si>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</si>
  <si>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</si>
  <si>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</si>
  <si>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</si>
  <si>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</si>
  <si>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</si>
  <si>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</si>
  <si>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</si>
  <si>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</si>
  <si>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</si>
  <si>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</si>
  <si>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</si>
  <si>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</si>
  <si>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</si>
  <si>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</si>
  <si>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</si>
  <si>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</si>
  <si>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</si>
  <si>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</si>
  <si>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</si>
  <si>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</si>
  <si>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</si>
  <si>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</si>
  <si>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</si>
  <si>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</si>
  <si>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</si>
  <si>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</si>
  <si>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</si>
  <si>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</si>
  <si>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</si>
  <si>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</si>
  <si>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</si>
  <si>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</si>
  <si>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</si>
  <si>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</si>
  <si>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</si>
  <si>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</si>
  <si>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</si>
  <si>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</si>
  <si>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</si>
  <si>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</si>
  <si>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</si>
  <si>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</si>
  <si>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</si>
  <si>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Rudohorská 31</t>
  </si>
  <si>
    <t xml:space="preserve">Banská Bystrica </t>
  </si>
  <si>
    <t>974 11</t>
  </si>
  <si>
    <t>Mostová 2</t>
  </si>
  <si>
    <t>811 02</t>
  </si>
  <si>
    <t>Tomášikova 30C</t>
  </si>
  <si>
    <t>Junácka 2951/6</t>
  </si>
  <si>
    <t>Vranov nad Topľou</t>
  </si>
  <si>
    <t>093 01</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</si>
  <si>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</si>
  <si>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</si>
  <si>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</si>
  <si>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</si>
  <si>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</si>
  <si>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</si>
  <si>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</si>
  <si>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</si>
  <si>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</si>
  <si>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</si>
  <si>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</si>
  <si>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</si>
  <si>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</si>
  <si>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</si>
  <si>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</si>
  <si>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</si>
  <si>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</si>
  <si>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</si>
  <si>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</si>
  <si>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</si>
  <si>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</si>
  <si>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</si>
  <si>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</si>
  <si>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</si>
  <si>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</si>
  <si>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</si>
  <si>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</si>
  <si>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</si>
  <si>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</si>
  <si>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</si>
  <si>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</si>
  <si>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</si>
  <si>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</si>
  <si>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</si>
  <si>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</si>
  <si>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</si>
  <si>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</si>
  <si>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</si>
  <si>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</si>
  <si>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</si>
  <si>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</si>
  <si>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</si>
  <si>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</si>
  <si>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</si>
  <si>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</si>
  <si>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</si>
  <si>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</si>
  <si>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</si>
  <si>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</si>
  <si>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</si>
  <si>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</si>
  <si>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</si>
  <si>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</si>
  <si>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</si>
  <si>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</si>
  <si>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</si>
  <si>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</si>
  <si>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</si>
  <si>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</si>
  <si>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</si>
  <si>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</si>
  <si>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</si>
  <si>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</si>
  <si>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</si>
  <si>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</si>
  <si>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</si>
  <si>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</si>
  <si>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</si>
  <si>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</si>
  <si>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</si>
  <si>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</si>
  <si>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</si>
  <si>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</si>
  <si>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</si>
  <si>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</si>
  <si>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</si>
  <si>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</si>
  <si>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</si>
  <si>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</si>
  <si>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</si>
  <si>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</si>
  <si>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</si>
  <si>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</si>
  <si>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</si>
  <si>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</si>
  <si>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</si>
  <si>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</si>
  <si>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</si>
  <si>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</si>
  <si>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</si>
  <si>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</si>
  <si>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</si>
  <si>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</si>
  <si>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</si>
  <si>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</si>
  <si>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</si>
  <si>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</si>
  <si>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</si>
  <si>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</si>
  <si>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</si>
  <si>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</si>
  <si>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</si>
  <si>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</si>
  <si>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</si>
  <si>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</si>
  <si>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</si>
  <si>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</si>
  <si>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</si>
  <si>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</si>
  <si>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</si>
  <si>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</si>
  <si>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</si>
  <si>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</si>
  <si>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</si>
  <si>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</si>
  <si>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</si>
  <si>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</si>
  <si>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</si>
  <si>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</si>
  <si>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</si>
  <si>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</si>
  <si>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</si>
  <si>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</si>
  <si>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</si>
  <si>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</si>
  <si>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</si>
  <si>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</si>
  <si>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</si>
  <si>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</si>
  <si>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</si>
  <si>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</si>
  <si>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</si>
  <si>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</si>
  <si>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</si>
  <si>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</si>
  <si>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</si>
  <si>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</si>
  <si>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</si>
  <si>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</si>
  <si>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</si>
  <si>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</si>
  <si>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</si>
  <si>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</si>
  <si>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</si>
  <si>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</si>
  <si>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</si>
  <si>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</si>
  <si>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</si>
  <si>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</si>
  <si>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</si>
  <si>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</si>
  <si>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</si>
  <si>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</si>
  <si>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Námestovo</t>
  </si>
  <si>
    <t>Ján Germánus</t>
  </si>
  <si>
    <t>Slovenská asociácia taekwondo WT</t>
  </si>
  <si>
    <t>www.sbf.sk</t>
  </si>
  <si>
    <t xml:space="preserve">Tomáš Kovács </t>
  </si>
  <si>
    <t>Karpatské námestie 10A</t>
  </si>
  <si>
    <t>martin.sevcek@gmail.com</t>
  </si>
  <si>
    <t>Slovenská jazdecká federácia</t>
  </si>
  <si>
    <t>baciak.masarykova@sjf.sk</t>
  </si>
  <si>
    <t>Slovenská Lakrosová Federácia</t>
  </si>
  <si>
    <t>www.lacrosse.sk</t>
  </si>
  <si>
    <t>Igor Moravčík</t>
  </si>
  <si>
    <t xml:space="preserve">www.smta.sk </t>
  </si>
  <si>
    <t xml:space="preserve">Vladimír Moravčík </t>
  </si>
  <si>
    <t>Igor Žiak</t>
  </si>
  <si>
    <t>Roland Hric</t>
  </si>
  <si>
    <t>Dávid Kubiček</t>
  </si>
  <si>
    <t>triathlon@triathlon.sk</t>
  </si>
  <si>
    <t>Peter Dobiaš</t>
  </si>
  <si>
    <t>office@atletika.sk</t>
  </si>
  <si>
    <t>www.biliard.online</t>
  </si>
  <si>
    <t xml:space="preserve">040 01 </t>
  </si>
  <si>
    <t>office@curling.sk</t>
  </si>
  <si>
    <t>Slávka Makovníková</t>
  </si>
  <si>
    <t>Marcela Nagyová</t>
  </si>
  <si>
    <t xml:space="preserve">www.speedskating.sk   </t>
  </si>
  <si>
    <t>info@speedskating.sk</t>
  </si>
  <si>
    <t>Ivica Hatalová</t>
  </si>
  <si>
    <t>ssz@shooting.sk</t>
  </si>
  <si>
    <t>Bernolákovo námestie 811/25</t>
  </si>
  <si>
    <t>Gabriela Geršiová</t>
  </si>
  <si>
    <t>Stanislava Vičanová</t>
  </si>
  <si>
    <t>Slovenský zápasnícky zväz</t>
  </si>
  <si>
    <t xml:space="preserve">szz@zapasenie.sk   </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</si>
  <si>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</si>
  <si>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</si>
  <si>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</si>
  <si>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</si>
  <si>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</si>
  <si>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</si>
  <si>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</si>
  <si>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</si>
  <si>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</si>
  <si>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</si>
  <si>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</si>
  <si>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</si>
  <si>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pretláčanie rukou - bežné transfery</t>
  </si>
  <si>
    <t>pretláčanie rukou - kapitálové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</si>
  <si>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</si>
  <si>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</si>
  <si>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</si>
  <si>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</si>
  <si>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</si>
  <si>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</si>
  <si>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</si>
  <si>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</si>
  <si>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</si>
  <si>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</si>
  <si>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</si>
  <si>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</si>
  <si>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</si>
  <si>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</si>
  <si>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</si>
  <si>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</si>
  <si>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</si>
  <si>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</si>
  <si>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</si>
  <si>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</si>
  <si>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</si>
  <si>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</si>
  <si>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</si>
  <si>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</si>
  <si>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</si>
  <si>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</si>
  <si>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</si>
  <si>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</si>
  <si>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</si>
  <si>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</si>
  <si>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</si>
  <si>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</si>
  <si>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</si>
  <si>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</si>
  <si>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</si>
  <si>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</si>
  <si>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</si>
  <si>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</si>
  <si>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</si>
  <si>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</si>
  <si>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</si>
  <si>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</si>
  <si>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</si>
  <si>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</si>
  <si>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</si>
  <si>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</si>
  <si>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</si>
  <si>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</si>
  <si>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</si>
  <si>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</si>
  <si>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</si>
  <si>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</si>
  <si>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</si>
  <si>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</si>
  <si>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</si>
  <si>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</si>
  <si>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</si>
  <si>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</si>
  <si>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</si>
  <si>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</si>
  <si>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</si>
  <si>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</si>
  <si>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</si>
  <si>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</si>
  <si>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</si>
  <si>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</si>
  <si>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</si>
  <si>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</si>
  <si>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</si>
  <si>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</si>
  <si>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</si>
  <si>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</si>
  <si>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</si>
  <si>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</si>
  <si>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</si>
  <si>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</si>
  <si>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</si>
  <si>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</si>
  <si>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</si>
  <si>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</si>
  <si>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</si>
  <si>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</si>
  <si>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</si>
  <si>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</si>
  <si>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boby a skeleton - kapitálové transfery</t>
  </si>
  <si>
    <t>karate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</si>
  <si>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</si>
  <si>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</si>
  <si>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</si>
  <si>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</si>
  <si>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</si>
  <si>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</si>
  <si>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</si>
  <si>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</si>
  <si>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</si>
  <si>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</si>
  <si>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</si>
  <si>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</si>
  <si>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</si>
  <si>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</si>
  <si>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</si>
  <si>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</si>
  <si>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</si>
  <si>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</si>
  <si>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</si>
  <si>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</si>
  <si>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</si>
  <si>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</si>
  <si>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</si>
  <si>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</si>
  <si>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</si>
  <si>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</si>
  <si>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</si>
  <si>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</si>
  <si>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</si>
  <si>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</si>
  <si>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</si>
  <si>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</si>
  <si>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</si>
  <si>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</si>
  <si>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</si>
  <si>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b) dolu podpísaná osoba/osoby je oprávnená/sú oprávnené v súlade so stanovami/zriaďovacou listinou na podpis vyúčtovania finančných prostriedkov poskytnutých v roku 2021.</t>
  </si>
  <si>
    <t>Nevädzová 17211/6B</t>
  </si>
  <si>
    <t>Vajanského 874/46</t>
  </si>
  <si>
    <t>Ján Macko
Ján Brezňan - boccia raffa
Ladislav Mészéros - boule lyonnaise</t>
  </si>
  <si>
    <t>prezident
predseda - raffa
predseda - boule</t>
  </si>
  <si>
    <t>sekretariat@safkst.sk</t>
  </si>
  <si>
    <t>office@baseballslovakia.com</t>
  </si>
  <si>
    <t>eminentasro@gmail.com</t>
  </si>
  <si>
    <t>www.slovakskimo.sk</t>
  </si>
  <si>
    <t>info@slovakskimo.sk</t>
  </si>
  <si>
    <t>office@softballslovakia.com</t>
  </si>
  <si>
    <t>gs@squash.sk</t>
  </si>
  <si>
    <t>merkovskyv@gmail.com; sekretariat@slovakbowling.sk</t>
  </si>
  <si>
    <t>Gábor Asványi
Patrik Hrbek</t>
  </si>
  <si>
    <t>421903584992
421911090490</t>
  </si>
  <si>
    <t>Ján Riapoš
Maroš Čambal</t>
  </si>
  <si>
    <t>421905788436
421257789713</t>
  </si>
  <si>
    <t>T. Vansovej 2171/1</t>
  </si>
  <si>
    <t>Milan Roman</t>
  </si>
  <si>
    <t>slovak-fencing@slovak-fencing.sk</t>
  </si>
  <si>
    <t>viceprezident, generálna sekretárka</t>
  </si>
  <si>
    <t>Zuzana Rajdugová</t>
  </si>
  <si>
    <t>urbanova@szlh.sk; pulkert@szlh.sk</t>
  </si>
  <si>
    <t xml:space="preserve">Ivan Pulkert </t>
  </si>
  <si>
    <t>Andrea Urbanová</t>
  </si>
  <si>
    <t>sane@sane.sk</t>
  </si>
  <si>
    <t>Jaroslav Sámela</t>
  </si>
  <si>
    <t>Ján Riapoš
Martina Balcová</t>
  </si>
  <si>
    <t>421905788436
421918940356</t>
  </si>
  <si>
    <t>Marian Jung</t>
  </si>
  <si>
    <t>bridž - kapitálové transfery</t>
  </si>
  <si>
    <t>plnenie úloh verejného záujmu v športe</t>
  </si>
  <si>
    <t>organizácia významnej súťaže alebo účasť na významnej súťaži podľa § 3 písm. h) vrátane prípravy na túto súťaž</t>
  </si>
  <si>
    <t>Termín: 3.9.2021</t>
  </si>
  <si>
    <t>026 02 - Uznané športy</t>
  </si>
  <si>
    <t>David Pristáč</t>
  </si>
  <si>
    <t>Ema Štetková</t>
  </si>
  <si>
    <t>Eva Jurková</t>
  </si>
  <si>
    <t>Ivana Krištofičová</t>
  </si>
  <si>
    <t>Július Maťovčík</t>
  </si>
  <si>
    <t>Marek Tutura</t>
  </si>
  <si>
    <t>Martina Antušeková</t>
  </si>
  <si>
    <t>Rastislav Jelínek</t>
  </si>
  <si>
    <t>Terézia Pristáčová</t>
  </si>
  <si>
    <t>Thomas Keinath</t>
  </si>
  <si>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</si>
  <si>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</si>
  <si>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</si>
  <si>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</si>
  <si>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</si>
  <si>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</si>
  <si>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</si>
  <si>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</si>
  <si>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</si>
  <si>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</si>
  <si>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</si>
  <si>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</si>
  <si>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</si>
  <si>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</si>
  <si>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</si>
  <si>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</si>
  <si>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</si>
  <si>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</si>
  <si>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</si>
  <si>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</si>
  <si>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</si>
  <si>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</si>
  <si>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</si>
  <si>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</si>
  <si>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</si>
  <si>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</si>
  <si>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</si>
  <si>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</si>
  <si>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</si>
  <si>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</si>
  <si>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</si>
  <si>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</si>
  <si>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</si>
  <si>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</si>
  <si>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</si>
  <si>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</si>
  <si>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</si>
  <si>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</si>
  <si>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</si>
  <si>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</si>
  <si>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</si>
  <si>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</si>
  <si>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</si>
  <si>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</si>
  <si>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Jana Stachová</t>
  </si>
  <si>
    <t>Katarína Klimasová</t>
  </si>
  <si>
    <t>Peter Tatarka</t>
  </si>
  <si>
    <t>Vladimír Holota</t>
  </si>
  <si>
    <t>Zuzana Kardošová</t>
  </si>
  <si>
    <t>Gabriela Briškárová</t>
  </si>
  <si>
    <t>Andrej Csemez</t>
  </si>
  <si>
    <t>Dávid Michálek</t>
  </si>
  <si>
    <t>Matúš Strnisko</t>
  </si>
  <si>
    <t>Michal Takács</t>
  </si>
  <si>
    <t>Miroslava Jedináková</t>
  </si>
  <si>
    <t>Adam Gonšenica</t>
  </si>
  <si>
    <t>Alexander Slafkovský</t>
  </si>
  <si>
    <t>Eduard Strýček</t>
  </si>
  <si>
    <t>Eliška Mintálová</t>
  </si>
  <si>
    <t>Emanuela Luknárová</t>
  </si>
  <si>
    <t>Ivana Chlebová</t>
  </si>
  <si>
    <t>Jakub Grigar</t>
  </si>
  <si>
    <t>Juraj Dieška</t>
  </si>
  <si>
    <t>Katarína Pecsuková</t>
  </si>
  <si>
    <t>Kristína Ďurecová</t>
  </si>
  <si>
    <t>Ľudovít Macúš</t>
  </si>
  <si>
    <t>Mariana Petrušová</t>
  </si>
  <si>
    <t>Marko Mirgorodský</t>
  </si>
  <si>
    <t>Matej Beňuš</t>
  </si>
  <si>
    <t>Matúš Jedinák</t>
  </si>
  <si>
    <t>Monika Škáchová</t>
  </si>
  <si>
    <t>Peter Gelle</t>
  </si>
  <si>
    <t>Simona Maceková</t>
  </si>
  <si>
    <t>Soňa Stanovská</t>
  </si>
  <si>
    <t>Zuzana Paňková</t>
  </si>
  <si>
    <t>Nikoleta Trníková</t>
  </si>
  <si>
    <t>Marianna Jagerčíková</t>
  </si>
  <si>
    <t>Gabriela Gajanová</t>
  </si>
  <si>
    <t>Ján Volko</t>
  </si>
  <si>
    <t>Martina Hrašnová</t>
  </si>
  <si>
    <t>Peter Kuric</t>
  </si>
  <si>
    <t>Vanda Michalková</t>
  </si>
  <si>
    <t>Marián Kuřeja</t>
  </si>
  <si>
    <t>Martin France</t>
  </si>
  <si>
    <t>Petra Smaržová</t>
  </si>
  <si>
    <t>Radoslav Malenovský</t>
  </si>
  <si>
    <t>Tatiana Blattnerová</t>
  </si>
  <si>
    <t>Veronika Vadovičová</t>
  </si>
  <si>
    <t>Ema Labošová</t>
  </si>
  <si>
    <t>Danka Barteková</t>
  </si>
  <si>
    <t>Erik Varga</t>
  </si>
  <si>
    <t>Juraj Tužinský</t>
  </si>
  <si>
    <t>Marián Kovačócy</t>
  </si>
  <si>
    <t>Patrik Jány</t>
  </si>
  <si>
    <t>Vanesa Hocková</t>
  </si>
  <si>
    <t>Zuzana Rehák Štefečeková</t>
  </si>
  <si>
    <t>Romana Čišovská</t>
  </si>
  <si>
    <t>Viktória Morvayová</t>
  </si>
  <si>
    <t>Jakub Sýkora</t>
  </si>
  <si>
    <t>Paulína Fialková</t>
  </si>
  <si>
    <t>Tomáš Sklenárik</t>
  </si>
  <si>
    <t>Zuzana Remeňová</t>
  </si>
  <si>
    <t>Peter Sagan</t>
  </si>
  <si>
    <t>Alex Barto</t>
  </si>
  <si>
    <t>Bruno Banský</t>
  </si>
  <si>
    <t>Milan Randl</t>
  </si>
  <si>
    <t>Adi Gyurík</t>
  </si>
  <si>
    <t>Ingrida Suchánková</t>
  </si>
  <si>
    <t>Marek Karlík</t>
  </si>
  <si>
    <t>Monika Chochlíková</t>
  </si>
  <si>
    <t>Ján Furucz</t>
  </si>
  <si>
    <t>Alena Kánová</t>
  </si>
  <si>
    <t>Anna Oroszová</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</si>
  <si>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</si>
  <si>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</si>
  <si>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</si>
  <si>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</si>
  <si>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</si>
  <si>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</si>
  <si>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</si>
  <si>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</si>
  <si>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</si>
  <si>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</si>
  <si>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</si>
  <si>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</si>
  <si>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Zuzana Hrašková</t>
  </si>
  <si>
    <t>Tomáš Chovanec</t>
  </si>
  <si>
    <t>Emma Zapletalová</t>
  </si>
  <si>
    <t>Slovenský zväz tanečných športov</t>
  </si>
  <si>
    <t>Miroslav Haviar</t>
  </si>
  <si>
    <t>Miroslav Gábor</t>
  </si>
  <si>
    <t>Jarabinková 6/B</t>
  </si>
  <si>
    <t>821 09</t>
  </si>
  <si>
    <t>Marek Rojko</t>
  </si>
  <si>
    <t>814 69</t>
  </si>
  <si>
    <t>Anton Hamran</t>
  </si>
  <si>
    <t>Usmernenie k priebežnému čerpaniu a vyúčtovaniu finančných prostriedkov poskytnutých v roku 2022</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</si>
  <si>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</si>
  <si>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01.01.2022.</t>
  </si>
  <si>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</si>
  <si>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</si>
  <si>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Priebežné čerpanie finančných prostriedkov poskytnutých zo štátneho rozpočtu v oblasti športu v roku 2022</t>
  </si>
  <si>
    <t>v roku 2022</t>
  </si>
  <si>
    <t>Priebežné čerpanie a vyúčtovanie finančných prostriedkov poskytnutých zo štátneho rozpočtu v oblasti športu v roku 2022</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</si>
  <si>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</si>
  <si>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</si>
  <si>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</si>
  <si>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</si>
  <si>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</si>
  <si>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</si>
  <si>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</si>
  <si>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</si>
  <si>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</si>
  <si>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</si>
  <si>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</si>
  <si>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</si>
  <si>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r>
      <t>Dodatočne poskytnuté zľavy z pôvodnej ceny tovarov, služieb, storná za platby, dobropisy,...</t>
    </r>
    <r>
      <rPr>
        <b/>
        <sz val="10"/>
        <rFont val="Arial"/>
        <family val="2"/>
        <charset val="238"/>
      </rPr>
      <t xml:space="preserve">uvádzajte záporným číslom. </t>
    </r>
  </si>
  <si>
    <t>Dodávateľom plnenia nemôže byť nikdy prijímateľ Finančných prostriedkov (nie zväz, nie asociácia a pod.).</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</si>
  <si>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</si>
  <si>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Slovenská Muaythai asociácia</t>
  </si>
  <si>
    <t>Jana Jánošíková</t>
  </si>
  <si>
    <t>Marek Vaco</t>
  </si>
  <si>
    <t>Magdaléna Strehovská</t>
  </si>
  <si>
    <t>kulturistika a fitnes - bežné transfery</t>
  </si>
  <si>
    <t>silové športy - bežné transfery</t>
  </si>
  <si>
    <t>Aneta Tichá</t>
  </si>
  <si>
    <t>Ivana Horná</t>
  </si>
  <si>
    <t>Martin Sagan</t>
  </si>
  <si>
    <t>Katarína Boďová</t>
  </si>
  <si>
    <t>automobilový šport - kapitálové transfery</t>
  </si>
  <si>
    <t>Adolf Staněk</t>
  </si>
  <si>
    <t>Ladislav Horváth</t>
  </si>
  <si>
    <t>Lukáš Fernéza</t>
  </si>
  <si>
    <t>Samuel Zupko</t>
  </si>
  <si>
    <t>Rory Sabbatini</t>
  </si>
  <si>
    <t>Barbora Mokošová</t>
  </si>
  <si>
    <t>Adam Botek</t>
  </si>
  <si>
    <t>Ákos Gacsal</t>
  </si>
  <si>
    <t>Bianka Sidová</t>
  </si>
  <si>
    <t>Boris Vargha</t>
  </si>
  <si>
    <t>Csaba Zalka</t>
  </si>
  <si>
    <t>Dagmar Čulenová</t>
  </si>
  <si>
    <t>Daniel Rybanský</t>
  </si>
  <si>
    <t>Dávid Fekete</t>
  </si>
  <si>
    <t>Denis Myšák</t>
  </si>
  <si>
    <t>Erik Vlček</t>
  </si>
  <si>
    <t>Filip Stanko</t>
  </si>
  <si>
    <t>Gábor Jakubík</t>
  </si>
  <si>
    <t>Ivana Kmeťová</t>
  </si>
  <si>
    <t>Jaromír Ivanecký</t>
  </si>
  <si>
    <t>Lisa Maria Gamsjager</t>
  </si>
  <si>
    <t>Marko Ujvári</t>
  </si>
  <si>
    <t>Martin Hvojník</t>
  </si>
  <si>
    <t>Martin Nemček</t>
  </si>
  <si>
    <t>Matej Današ</t>
  </si>
  <si>
    <t>Matej Rusnák</t>
  </si>
  <si>
    <t>Michal Zrutta</t>
  </si>
  <si>
    <t>Milan Dorner</t>
  </si>
  <si>
    <t>Peter Kizek</t>
  </si>
  <si>
    <t>Peter Stolárik</t>
  </si>
  <si>
    <t>Richard Németh</t>
  </si>
  <si>
    <t>Romana Jakubisová</t>
  </si>
  <si>
    <t>Samuel Baláž</t>
  </si>
  <si>
    <t>Samuel Krajčí</t>
  </si>
  <si>
    <t>Samuel Viktor Podhradský</t>
  </si>
  <si>
    <t>Tomáš Holka</t>
  </si>
  <si>
    <t>Zolt Libai</t>
  </si>
  <si>
    <t>Martin Vaculík</t>
  </si>
  <si>
    <t>Štefan Svitko</t>
  </si>
  <si>
    <t>plavecké športy - kapitálové transfery</t>
  </si>
  <si>
    <t>Bence Dikács</t>
  </si>
  <si>
    <t>Chiara Diky</t>
  </si>
  <si>
    <t>štafeta - plávanie</t>
  </si>
  <si>
    <t>triatlon - kapitálové transfery</t>
  </si>
  <si>
    <t>Margaréta Vráblová</t>
  </si>
  <si>
    <t>štafeta - triatlon</t>
  </si>
  <si>
    <t>Matej Baluch</t>
  </si>
  <si>
    <t>Viktória Forster</t>
  </si>
  <si>
    <t>bowling - kapitálové transfery</t>
  </si>
  <si>
    <t>futbal - kapitálové transfery</t>
  </si>
  <si>
    <t>Martina Buršíková</t>
  </si>
  <si>
    <t>Denisa Baránková</t>
  </si>
  <si>
    <t>dvojica - terčová lukostreľba mix</t>
  </si>
  <si>
    <t>Jozef Bošanský</t>
  </si>
  <si>
    <t>Vladimír Hurban ml.</t>
  </si>
  <si>
    <t>Alexandra Rexová + navádzač</t>
  </si>
  <si>
    <t>Dušan Laczkó</t>
  </si>
  <si>
    <t>Jakub Krako + navádzač</t>
  </si>
  <si>
    <t>Ladislav Čuchran</t>
  </si>
  <si>
    <t>Marek Kubačka + navádzač</t>
  </si>
  <si>
    <t>Miroslav Haraus + navádzač</t>
  </si>
  <si>
    <t>Adam Klajber</t>
  </si>
  <si>
    <t>Adriana Illášová</t>
  </si>
  <si>
    <t>Barbora Balážová</t>
  </si>
  <si>
    <t>Filip Delinčák</t>
  </si>
  <si>
    <t>Ľubomír Pištej</t>
  </si>
  <si>
    <t>Tatiana Kukuľková</t>
  </si>
  <si>
    <t>Adela Supeková</t>
  </si>
  <si>
    <t>dvojica - trap mix (dospelí)</t>
  </si>
  <si>
    <t>dvojica - trap mix (Umax.)</t>
  </si>
  <si>
    <t>dvojica - VzPi mix (dospelí)</t>
  </si>
  <si>
    <t>dvojica - VzPu (dospelí)</t>
  </si>
  <si>
    <t>dvojica - VzPu (Umax.)</t>
  </si>
  <si>
    <t>Jana Špotáková</t>
  </si>
  <si>
    <t>Lukáš Filip</t>
  </si>
  <si>
    <t>Marek Copák</t>
  </si>
  <si>
    <t>Miroslava Hocková</t>
  </si>
  <si>
    <t>Timotej Tóth</t>
  </si>
  <si>
    <t>tenis - kapitálové transfery</t>
  </si>
  <si>
    <t>Bianca Behúlová</t>
  </si>
  <si>
    <t>Filip Polášek</t>
  </si>
  <si>
    <t>Peter Benjamín Privara</t>
  </si>
  <si>
    <t>Radka Zelníčková</t>
  </si>
  <si>
    <t>Akhsarbek Gulaev</t>
  </si>
  <si>
    <t>Boris Makoev</t>
  </si>
  <si>
    <t>Tajmuraz Salkazanov</t>
  </si>
  <si>
    <t>Zsuzsanna Molnár</t>
  </si>
  <si>
    <t>Ema Kapustová</t>
  </si>
  <si>
    <t>Henrieta Horvátová</t>
  </si>
  <si>
    <t>Ivona Fialková</t>
  </si>
  <si>
    <t>štafeta - biatlon - juniori</t>
  </si>
  <si>
    <t>štafeta - biatlon - juniorky</t>
  </si>
  <si>
    <t>štafeta - biatlon - kadetky</t>
  </si>
  <si>
    <t>štafeta - biatlon - ženy</t>
  </si>
  <si>
    <t>Ján Marek Trebichavský</t>
  </si>
  <si>
    <t>Pavol Táborský</t>
  </si>
  <si>
    <t>Alžbeta Bačíková</t>
  </si>
  <si>
    <t>Martin Svrček</t>
  </si>
  <si>
    <t>Nora Jenčušová</t>
  </si>
  <si>
    <t>florbal - kapitálové transfery</t>
  </si>
  <si>
    <t>Patrik Pollák</t>
  </si>
  <si>
    <t>judo - kapitálové transfery</t>
  </si>
  <si>
    <t>Márius Fízeľ</t>
  </si>
  <si>
    <t>Viktor Ádam</t>
  </si>
  <si>
    <t>pozemný hokej - kapitálové transfery</t>
  </si>
  <si>
    <t>štafeta - sánkovanie</t>
  </si>
  <si>
    <t>Oliver Pirhala "Twister"</t>
  </si>
  <si>
    <t>Boris Klohna</t>
  </si>
  <si>
    <t>Boris Trávníček</t>
  </si>
  <si>
    <t>Daniel Kukľa</t>
  </si>
  <si>
    <t>družstvo - boccia (BC1-2)</t>
  </si>
  <si>
    <t>družstvo - boccia (BC4)</t>
  </si>
  <si>
    <t>dvojica - terčová lukostreľba mix (telesne postihnutí)</t>
  </si>
  <si>
    <t>Kristína Kudláčová</t>
  </si>
  <si>
    <t>Martin Strehársky</t>
  </si>
  <si>
    <t>Miloš Hudec</t>
  </si>
  <si>
    <t>organizovanie významných a tradičných športových podujatí na území SR v roku 2022</t>
  </si>
  <si>
    <t>finančné odmeny športovcom za výsledky dosiahnuté v roku 2021 a trénerom mládeže za dosiahnuté výsledky ich športovcov v roku 2021 a za celoživotnú prácu s mládežou</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</si>
  <si>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</si>
  <si>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činnosť Deaflympijského výboru Slovenska</t>
  </si>
  <si>
    <t>činnosť Slovenského paralympijského výboru</t>
  </si>
  <si>
    <t>činnosť Slovenského zväzu telesne postihnutých športovcov</t>
  </si>
  <si>
    <t>00688312</t>
  </si>
  <si>
    <t>KLUB SLOVENSKÝCH TURISTOV</t>
  </si>
  <si>
    <t>Záborského 33</t>
  </si>
  <si>
    <t>www.kst.sk</t>
  </si>
  <si>
    <t>ustredie@kst.sk</t>
  </si>
  <si>
    <t>Peter Dragúň</t>
  </si>
  <si>
    <t>Ida Ovečková</t>
  </si>
  <si>
    <t>50897152</t>
  </si>
  <si>
    <t>Slovenská asociácia Bandy, skrátený názov SAB</t>
  </si>
  <si>
    <t>Gen. M. R. Štefánika  611/2</t>
  </si>
  <si>
    <t>Trenčianske Teplice</t>
  </si>
  <si>
    <t>914 51</t>
  </si>
  <si>
    <t>www.slovakbandy.sk</t>
  </si>
  <si>
    <t>slovakbandy@gmail.com</t>
  </si>
  <si>
    <t>Lukáš Vepy</t>
  </si>
  <si>
    <t>Ľudovít Vepy</t>
  </si>
  <si>
    <t>prezidente@gmail.com; slovenska.asociacia.bocce@gmail.com</t>
  </si>
  <si>
    <t>Ján Macko</t>
  </si>
  <si>
    <t>42161045</t>
  </si>
  <si>
    <t>Slovenská asociácia Crossmintonu</t>
  </si>
  <si>
    <t>Viestova 17</t>
  </si>
  <si>
    <t>www.crossmintonslovakia.sk</t>
  </si>
  <si>
    <t>crossmintonslovakia@gmail.com</t>
  </si>
  <si>
    <t>Jozef Gibala</t>
  </si>
  <si>
    <t>30810108</t>
  </si>
  <si>
    <t>Slovenská Asociácia Dynamickej Streľby</t>
  </si>
  <si>
    <t>Urxova 6751/4</t>
  </si>
  <si>
    <t>Prešov - Solivar</t>
  </si>
  <si>
    <t>080 05</t>
  </si>
  <si>
    <t>www.sads.sk</t>
  </si>
  <si>
    <t>prezident@sads.sk</t>
  </si>
  <si>
    <t>Bystrík Zachar</t>
  </si>
  <si>
    <t>Katarína Fitáková</t>
  </si>
  <si>
    <t>Martin Keseg</t>
  </si>
  <si>
    <t>30844711</t>
  </si>
  <si>
    <t>Slovenská asociácia go</t>
  </si>
  <si>
    <t>www.sago.sk</t>
  </si>
  <si>
    <t>slovakgo@gmail.com</t>
  </si>
  <si>
    <t>Miroslav Poliak</t>
  </si>
  <si>
    <t>Makovického 6</t>
  </si>
  <si>
    <t>45009660</t>
  </si>
  <si>
    <t>Slovenská asociácia naturálnej kulturistiky</t>
  </si>
  <si>
    <t>Štefanikova 20</t>
  </si>
  <si>
    <t>Michalovce</t>
  </si>
  <si>
    <t>071 01</t>
  </si>
  <si>
    <t>www.sank.sk</t>
  </si>
  <si>
    <t>rigosank@gmail.com</t>
  </si>
  <si>
    <t>Viliam Rigo</t>
  </si>
  <si>
    <t>Libuša Tichoňová</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</si>
  <si>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</si>
  <si>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</si>
  <si>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</si>
  <si>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</si>
  <si>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</si>
  <si>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</si>
  <si>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</si>
  <si>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</si>
  <si>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</si>
  <si>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</si>
  <si>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</si>
  <si>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</si>
  <si>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</si>
  <si>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</si>
  <si>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</si>
  <si>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</si>
  <si>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</si>
  <si>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</si>
  <si>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</si>
  <si>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</si>
  <si>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</si>
  <si>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</si>
  <si>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</si>
  <si>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www.karate-slovakia.sk</t>
  </si>
  <si>
    <t>info@karate-slovakia.sk</t>
  </si>
  <si>
    <t>Daniel Baran</t>
  </si>
  <si>
    <t>Peter Kotásek</t>
  </si>
  <si>
    <t>Peter Šúry</t>
  </si>
  <si>
    <t>42361885</t>
  </si>
  <si>
    <t>Slovenská footgolfová asociácia</t>
  </si>
  <si>
    <t>Medveďovej 1575/13</t>
  </si>
  <si>
    <t>851 04</t>
  </si>
  <si>
    <t>www.sfga.sk</t>
  </si>
  <si>
    <t>tomas.bartko@sfga.sk</t>
  </si>
  <si>
    <t>Viliam Nemčko</t>
  </si>
  <si>
    <t>Tomáš Bartko</t>
  </si>
  <si>
    <t>Rastislav Antala, Miroslav Rusnák</t>
  </si>
  <si>
    <t>00603091</t>
  </si>
  <si>
    <t>Slovenská hokejbalová únia</t>
  </si>
  <si>
    <t>www.hokejbal.sk</t>
  </si>
  <si>
    <t>hokejbal@hokejbal.sk</t>
  </si>
  <si>
    <t>Julius Szaraz</t>
  </si>
  <si>
    <t>Generálny sekretár</t>
  </si>
  <si>
    <t>36075809</t>
  </si>
  <si>
    <t>Slovenská lukostrelecká asociácia 3D</t>
  </si>
  <si>
    <t>Trnovec nad Váhom 1040</t>
  </si>
  <si>
    <t>Trnovec nad Váhom</t>
  </si>
  <si>
    <t>925 71</t>
  </si>
  <si>
    <t>www.archery3d.sk</t>
  </si>
  <si>
    <t>malek@archery3d.sk</t>
  </si>
  <si>
    <t>Peter Málek</t>
  </si>
  <si>
    <t>office@smta.sk</t>
  </si>
  <si>
    <t>30806887</t>
  </si>
  <si>
    <t>Slovenská nohejbalová asociácia</t>
  </si>
  <si>
    <t>www.nohejbalsk.com</t>
  </si>
  <si>
    <t>nohejbal.sna@gmail.com</t>
  </si>
  <si>
    <t>Miroslav Kováč</t>
  </si>
  <si>
    <t>421904435321
421917800004</t>
  </si>
  <si>
    <t>Miroslav Nowak</t>
  </si>
  <si>
    <t>Hrobákova 1633/1</t>
  </si>
  <si>
    <t>manager@slovakrugby.sk</t>
  </si>
  <si>
    <t>Ján Székely</t>
  </si>
  <si>
    <t>Bodice 40/5</t>
  </si>
  <si>
    <t>Liptovský Mikuláš</t>
  </si>
  <si>
    <t>031 01</t>
  </si>
  <si>
    <t>Josef Mihalco</t>
  </si>
  <si>
    <t>koniar@sbiz.sk; sbiz1994@gmail.com</t>
  </si>
  <si>
    <t>34009388</t>
  </si>
  <si>
    <t>Slovenský cykloklub</t>
  </si>
  <si>
    <t>Námestie slobody 1716/6</t>
  </si>
  <si>
    <t>Piešťany</t>
  </si>
  <si>
    <t>921 01</t>
  </si>
  <si>
    <t>www.cykloklub.sk</t>
  </si>
  <si>
    <t>office@cykloklub.sk</t>
  </si>
  <si>
    <t>Michal Hlatký</t>
  </si>
  <si>
    <t>31771688</t>
  </si>
  <si>
    <t>Slovenský kolkársky zväz</t>
  </si>
  <si>
    <t>Štúrova 22</t>
  </si>
  <si>
    <t>www.kolky.sk</t>
  </si>
  <si>
    <t>sekretariat@kolky.sk</t>
  </si>
  <si>
    <t>Štefan Kočan</t>
  </si>
  <si>
    <t>Eva Ondrejkovičová</t>
  </si>
  <si>
    <t>Junácka 2953/6</t>
  </si>
  <si>
    <t>Slovenský národný aeroklub gen. M.R.Štefánika</t>
  </si>
  <si>
    <t>Slovenský strelecký zväz</t>
  </si>
  <si>
    <t>Wolkrova 3335/4</t>
  </si>
  <si>
    <t>Dagmar Raschmanová</t>
  </si>
  <si>
    <t>821 07</t>
  </si>
  <si>
    <t>FTVŠ, Nábrežie armádneho generála Ludvíka Svobodu 4298/9</t>
  </si>
  <si>
    <t xml:space="preserve">www.slovenskezapasenie.sk </t>
  </si>
  <si>
    <t>Roland Hakszer, Elena Valentová</t>
  </si>
  <si>
    <t>Partizánska cesta 3501/71</t>
  </si>
  <si>
    <t>Zuzana Donovalová</t>
  </si>
  <si>
    <t>Kukuričná 13</t>
  </si>
  <si>
    <t>Martin Kopejtko</t>
  </si>
  <si>
    <t>832 04</t>
  </si>
  <si>
    <t>Pavol Krejčí</t>
  </si>
  <si>
    <t>Slovenský zväz karate</t>
  </si>
  <si>
    <t>Slovenský zväz ľadového hokeja,o.z.</t>
  </si>
  <si>
    <t>30865930</t>
  </si>
  <si>
    <t>Slovenský zväz malého futbalu</t>
  </si>
  <si>
    <t>Jašíková 24</t>
  </si>
  <si>
    <t>821 03</t>
  </si>
  <si>
    <t>www.malyfutbal.sk</t>
  </si>
  <si>
    <t>peter.kralik@malyfutbal.sk</t>
  </si>
  <si>
    <t>Peter Králik</t>
  </si>
  <si>
    <t>Barbora Dedičová</t>
  </si>
  <si>
    <t>00896896</t>
  </si>
  <si>
    <t>Slovenský zväz rádioamatérov</t>
  </si>
  <si>
    <t>Mlynská 4</t>
  </si>
  <si>
    <t>Stupava</t>
  </si>
  <si>
    <t>900 31</t>
  </si>
  <si>
    <t>www.hamradio.sk</t>
  </si>
  <si>
    <t>szr@szr.sk</t>
  </si>
  <si>
    <t>Roman Kudláč</t>
  </si>
  <si>
    <t>Adriana Weismannová</t>
  </si>
  <si>
    <t>37938941</t>
  </si>
  <si>
    <t>Slovenský zväz Taekwon - Do ITF</t>
  </si>
  <si>
    <t>Trnavská 18</t>
  </si>
  <si>
    <t>Smolenice</t>
  </si>
  <si>
    <t>919 04</t>
  </si>
  <si>
    <t>www.sztkd-itf.sk</t>
  </si>
  <si>
    <t>ladislav.hunady@gmail.com</t>
  </si>
  <si>
    <t>Ladislav Huňady</t>
  </si>
  <si>
    <t>Peter Ivanič</t>
  </si>
  <si>
    <t>30811406</t>
  </si>
  <si>
    <t>Špeciálne olympiády Slovensko</t>
  </si>
  <si>
    <t>www.specialolympics.sk</t>
  </si>
  <si>
    <t>office@specialolympics.sk</t>
  </si>
  <si>
    <t>Eva Gažová</t>
  </si>
  <si>
    <t>Národná riaditeľka</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</si>
  <si>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</si>
  <si>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</si>
  <si>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</si>
  <si>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</si>
  <si>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</si>
  <si>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</si>
  <si>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</si>
  <si>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</si>
  <si>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</si>
  <si>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</si>
  <si>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</si>
  <si>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</si>
  <si>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</si>
  <si>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</si>
  <si>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</si>
  <si>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</si>
  <si>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činnosť Špeciálnych olympiád Slovensko</t>
  </si>
  <si>
    <t>30841798</t>
  </si>
  <si>
    <t>Slovenská asociácia zrakovo postihnutých športovcov</t>
  </si>
  <si>
    <t>Rosina 497</t>
  </si>
  <si>
    <t>Rosina</t>
  </si>
  <si>
    <t>013 22</t>
  </si>
  <si>
    <t>www.sazps.sk</t>
  </si>
  <si>
    <t>sazps@sazps.sk</t>
  </si>
  <si>
    <t>Peter Ďuroška</t>
  </si>
  <si>
    <t>činnosť Slovenskej asociácie zrakovo postihnutých športovcov</t>
  </si>
  <si>
    <t>zabezpečenie účasti športovej reprezentácie SR na 24. Letnej Deaflympiáde v Caxias do Sul 2022</t>
  </si>
  <si>
    <t>Plnenie úloh verejného záujmu v športe - rozvoj športu</t>
  </si>
  <si>
    <t>Plnenie úloh verejného záujmu v športe</t>
  </si>
  <si>
    <t>Aktivity a úlohy v oblasti univerzitného športu v roku 2022 
(v tom Slovenská univerzitná hokejová asociácia - zabezpečenie účasti slovenských športových klubov v Európskej univerzitnej hokejovej lige v sume 100 000 eur)</t>
  </si>
  <si>
    <t>Olympijský odznak všestrannosti</t>
  </si>
  <si>
    <t>značenie turistických trás</t>
  </si>
  <si>
    <t>značenie cykloturistických trás</t>
  </si>
  <si>
    <t>Zabezpečenie finále školských športových súťaží (Šamorín 2022) v súťažiach kategórie "A" v basketbale</t>
  </si>
  <si>
    <t>Zabezpečenie finále školských športových súťaží (Šamorín 2022) v súťažiach kategórie "A" v plávaní a vodnom póle</t>
  </si>
  <si>
    <t>Zabezpečenie finále školských športových súťaží (Šamorín 2022) v súťažiach kategórie "A" vo volejbale</t>
  </si>
  <si>
    <t>Zabezpečenie finále školských športových súťaží (Šamorín 2022) v súťažiach kategórie "A" v atletike</t>
  </si>
  <si>
    <t>Zabepečenie školských športových súťaží 2022 v ostatných súťažiach kategórie "A" v atletike (MS v cezpoľnom behu)</t>
  </si>
  <si>
    <t>Zabepečenie školských športových súťaží 2022 v ostatných súťažiach kategórie "A" vo futbale (McDonald’s Cup)</t>
  </si>
  <si>
    <t>Zabezpečenie finále školských športových súťaží (Šamorín 2022) v súťažiach kategórie "A" vo futbale</t>
  </si>
  <si>
    <t>Zabezpečenie finále školských športových súťaží (Šamorín 2022) v súťažiach kategórie "A" v stolnom tenise</t>
  </si>
  <si>
    <t>Zabepečenie školských športových súťaží 2022 v ostatných súťažiach kategórie "A" v bedmintone (MS stredných škôl)</t>
  </si>
  <si>
    <t>Zabezpečenie finále školských športových súťaží (Trenčín 2022) v súťažiach kategórie "A" v bedmintone</t>
  </si>
  <si>
    <t>Zabezpečenie finále školských športových súťaží (Trenčín 2022) v súťažiach kategórie "A" vo florbale</t>
  </si>
  <si>
    <t>Slovenské olympijské a športové múzeum - dobudovanie Výstavnej siene profesora Vladimíra Černušáka</t>
  </si>
  <si>
    <t>zabezpečenie účasti športovej reprezentácie SR na EYOF Friuli Venezia 2023</t>
  </si>
  <si>
    <t>zabezpečenie účasti športovej reprezentácie SR na EYOF Vuokatti 2022</t>
  </si>
  <si>
    <t>zabezpečenie účasti športovej reprezentácie SR na WG Birmingham 2022</t>
  </si>
  <si>
    <t>V2</t>
  </si>
  <si>
    <t>zabezpečenie účasti športovej reprezentácie SR na XXIV. zimných olympijských hrách v Pekingu 2022</t>
  </si>
  <si>
    <t>Petra Vlhová - 1. miesto</t>
  </si>
  <si>
    <t>Petra Vlhová - 1. miesto - realizačný tím</t>
  </si>
  <si>
    <t>slovenskí hokejisti - 3. miesto</t>
  </si>
  <si>
    <t>slovenskí hokejisti - 3. miesto - realizačný tím</t>
  </si>
  <si>
    <t>Alexandra Rexová - 1. miesto</t>
  </si>
  <si>
    <t>Alexandra Rexová - 1. miesto - realizačný tím</t>
  </si>
  <si>
    <t>Alexandra Rexová - 3. miesto</t>
  </si>
  <si>
    <t>Alexandra Rexová - 3. miesto - realizačný tím</t>
  </si>
  <si>
    <t>Alexandra Rexová - 4. miesto</t>
  </si>
  <si>
    <t>Alexandra Rexová - 4. miesto - realizačný tím</t>
  </si>
  <si>
    <t>Alexandra Rexová - 5. miesto</t>
  </si>
  <si>
    <t>Alexandra Rexová - 5. miesto - realizačný tím</t>
  </si>
  <si>
    <t>Henrieta Farkašová - 1. miesto</t>
  </si>
  <si>
    <t>Henrieta Farkašová - 1. miesto - realizačný tím</t>
  </si>
  <si>
    <t>Jakub Krako - 4. miesto</t>
  </si>
  <si>
    <t>Jakub Krako - 4. miesto - realizačný tím</t>
  </si>
  <si>
    <t>Jakub Krako - 5. miesto</t>
  </si>
  <si>
    <t>Jakub Krako - 5. miesto - realizačný tím</t>
  </si>
  <si>
    <t>Marek Kubačka - 4. miesto</t>
  </si>
  <si>
    <t>Marek Kubačka - 4. miesto - realizačný tím</t>
  </si>
  <si>
    <t>Marek Kubačka - 6. miesto</t>
  </si>
  <si>
    <t>Marek Kubačka - 6. miesto - realizačný tím</t>
  </si>
  <si>
    <t>Miroslav Haraus - 3. miesto</t>
  </si>
  <si>
    <t>Miroslav Haraus - 3. miesto - realizačný tím</t>
  </si>
  <si>
    <t>Miroslav Haraus - 4. miesto</t>
  </si>
  <si>
    <t>Miroslav Haraus - 4. miesto - realizačný tím</t>
  </si>
  <si>
    <t>Miroslav Haraus - 5. miesto</t>
  </si>
  <si>
    <t>Miroslav Haraus - 5. miesto - realizačný tím</t>
  </si>
  <si>
    <t>Petra Smaržová - 7. miesto</t>
  </si>
  <si>
    <t>Petra Smaržová - 7. miesto - realizačný tím</t>
  </si>
  <si>
    <t>slovenskí paracurleri - 4. miesto</t>
  </si>
  <si>
    <t>slovenskí paracurleri - 4. miesto - realizačný tím</t>
  </si>
  <si>
    <t>Vanesa Gašková - 8. miesto</t>
  </si>
  <si>
    <t>Vanesa Gašková - 8. miesto - realizačný tím</t>
  </si>
  <si>
    <t>17325391</t>
  </si>
  <si>
    <t>Slovenská asociácia športu na školách</t>
  </si>
  <si>
    <t>Trnavská 37</t>
  </si>
  <si>
    <t>www.sass.sk</t>
  </si>
  <si>
    <t>sass@sass.sk</t>
  </si>
  <si>
    <t>Marian Majzlík</t>
  </si>
  <si>
    <t>Jana Valušková</t>
  </si>
  <si>
    <t>Majstrovstvá sveta ISF v cezpoľnom behu - Štrbské Pleso, 22. - 27.4.2022</t>
  </si>
  <si>
    <t>Zabezpečenie finále školských športových súťaží (Piešťany 2022) v súťažiach kategórie "A" v basketbale stredných škôl</t>
  </si>
  <si>
    <t>Zabezpečenie finále školských športových súťaží (Šamorín 2022) v súťažiach kategórie "A" vo vybíjanej</t>
  </si>
  <si>
    <t>m - rozvoj športov, ktoré nie sú uznanými podľa zákona č. 440/2015 Z. z.</t>
  </si>
  <si>
    <t>Bankový poplatok</t>
  </si>
  <si>
    <t>31320155</t>
  </si>
  <si>
    <t>VÚB, a.s.</t>
  </si>
  <si>
    <t>FD22006</t>
  </si>
  <si>
    <t>22FV0159</t>
  </si>
  <si>
    <t>Poháre 6 ks a 24 ks medailí Slovenský pohár</t>
  </si>
  <si>
    <t>46870733</t>
  </si>
  <si>
    <t>MAAD.sk, s.r.o.</t>
  </si>
  <si>
    <t>2/2022</t>
  </si>
  <si>
    <t>1/2022</t>
  </si>
  <si>
    <t>3/2022</t>
  </si>
  <si>
    <t>4/2022</t>
  </si>
  <si>
    <t>5/2022</t>
  </si>
  <si>
    <t>ŠUVUB2201</t>
  </si>
  <si>
    <t>ŠUVUB2202</t>
  </si>
  <si>
    <t>ŠUVUB2203</t>
  </si>
  <si>
    <t>ŠUVUB2204</t>
  </si>
  <si>
    <t>ŠUVUB2205</t>
  </si>
  <si>
    <t>FD22015</t>
  </si>
  <si>
    <t>VF220111</t>
  </si>
  <si>
    <t>trofeje 3ks + štítok</t>
  </si>
  <si>
    <t>44031572</t>
  </si>
  <si>
    <t>DEKORCENTRUM JURDA, s.r.o.</t>
  </si>
  <si>
    <t xml:space="preserve">Názov podujatia: Nohejbalový turnaj trojíc   Miesto konania: Trnava  Termín: 
Počet zúčastnených osôb (okrem divákov):
</t>
  </si>
  <si>
    <t>ID22018</t>
  </si>
  <si>
    <t>CP27052022</t>
  </si>
  <si>
    <t>Cestovný príkaz z  Diaková do Bratislavy a späť  pracovné jednanie Slovenský olympijský a športový výber</t>
  </si>
  <si>
    <t>Ing. Kováč Miroslav prezident</t>
  </si>
  <si>
    <t>ID22019</t>
  </si>
  <si>
    <t>CP18062022</t>
  </si>
  <si>
    <t>Cestovný príkaz z  Diaková do Bratislavy a späť  Majstrovstvá Slovenska v nohejbale 2022 kategória žiaci Snina</t>
  </si>
  <si>
    <t>ID22020</t>
  </si>
  <si>
    <t>CP26062022</t>
  </si>
  <si>
    <t xml:space="preserve">Cestovný príkaz z  Diaková do Bratislavy a späť  UNIF Svetový pohár klubov Modřice 2022 </t>
  </si>
  <si>
    <t>ŠUVUB2206</t>
  </si>
  <si>
    <t>6/2022</t>
  </si>
  <si>
    <t>ID22021</t>
  </si>
  <si>
    <t>CP08072022</t>
  </si>
  <si>
    <t xml:space="preserve">Cestovný príkaz z  Diaková doVsetín a späť  </t>
  </si>
  <si>
    <t xml:space="preserve">Názov podujatia: MSR žiakov  Miesto konania: Snina  Termín: 22.06.2022
Počet zúčastnených osôb (okrem divákov): 25
</t>
  </si>
  <si>
    <t>ID22022</t>
  </si>
  <si>
    <t>52</t>
  </si>
  <si>
    <t>Pečiatka SNA</t>
  </si>
  <si>
    <t>44251637</t>
  </si>
  <si>
    <t>DMRS, s.r.o.</t>
  </si>
  <si>
    <t>1829</t>
  </si>
  <si>
    <t xml:space="preserve">Obedy 25 ks </t>
  </si>
  <si>
    <t>47874732</t>
  </si>
  <si>
    <t>Marek Kováč</t>
  </si>
  <si>
    <t>FD22019</t>
  </si>
  <si>
    <t>2022060348</t>
  </si>
  <si>
    <t>43904157</t>
  </si>
  <si>
    <t>Verejnoprospešné služby Snina, s.r.o.</t>
  </si>
  <si>
    <t>prenájom telocvične 16 hod</t>
  </si>
  <si>
    <t>ŠUVUB2207</t>
  </si>
  <si>
    <t>7/2022</t>
  </si>
  <si>
    <t>FD22021</t>
  </si>
  <si>
    <t>VFA3220230</t>
  </si>
  <si>
    <t>Športový materiál 20 ks nohejbalová lopta</t>
  </si>
  <si>
    <t>49969820</t>
  </si>
  <si>
    <t>GALA a.s.</t>
  </si>
  <si>
    <t xml:space="preserve">Názov podujatia: M SR muži  Miesto konania: Košice  Termín: 20.8.2022-21.08.2022
Počet zúčastnených osôb (okrem divákov): 25
</t>
  </si>
  <si>
    <t>FD22025</t>
  </si>
  <si>
    <t>22FV1387</t>
  </si>
  <si>
    <t>Trofeje 6ks pohár, 24 ks medaila + štítok+ stužka</t>
  </si>
  <si>
    <t>FD22024</t>
  </si>
  <si>
    <t>22/0678</t>
  </si>
  <si>
    <t>Polo tričko s potlačou 5 ks</t>
  </si>
  <si>
    <t>36399906</t>
  </si>
  <si>
    <t>BPM SPORT, s.r.o.</t>
  </si>
  <si>
    <t>ID22024</t>
  </si>
  <si>
    <t>HVCV07072022</t>
  </si>
  <si>
    <t xml:space="preserve">Názov podujatia: Sústredenie reprezentácie mužov a žien a účasť na medzinárodnom turnaji   AUSTIN VALACH OPEN Vsetín Miesto konania: Vsetín  Termín: 8.-9.7.2022
Počet zúčastnených osôb (okrem divákov): 10
</t>
  </si>
  <si>
    <t xml:space="preserve">Hromadné vyúčtovanie cestovného auto 9 osôb
</t>
  </si>
  <si>
    <t>8072022</t>
  </si>
  <si>
    <t>Ubytovanie 19 ks + strava 42 ks jedál</t>
  </si>
  <si>
    <t>Nohejbalový klubVsetín</t>
  </si>
  <si>
    <t>68898487</t>
  </si>
  <si>
    <t>FD22026</t>
  </si>
  <si>
    <t>Príspevok na Zimnú nohejbalovú ligu 2022 a Majstrovstvá SR 2022 Sliač v zmysle dotačných zásad 2x 100 EUR</t>
  </si>
  <si>
    <t>37828169</t>
  </si>
  <si>
    <t>FISH, občianske združenie</t>
  </si>
  <si>
    <t>ŠUVUB2208</t>
  </si>
  <si>
    <t>8/2022</t>
  </si>
  <si>
    <t>FD22027</t>
  </si>
  <si>
    <t>22FV1516</t>
  </si>
  <si>
    <t>Trofeje 3ks pohár, 15 ks medaila + štítok+ stužka</t>
  </si>
  <si>
    <t>ŠUVUB2209</t>
  </si>
  <si>
    <t>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</si>
</sst>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0.0"/>
  </numFmts>
  <fonts count="8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20" fillId="0" borderId="0"/>
    <xf numFmtId="0" fontId="53" fillId="0" borderId="0"/>
    <xf numFmtId="0" fontId="54" fillId="0" borderId="0"/>
    <xf numFmtId="0" fontId="50" fillId="0" borderId="0"/>
    <xf numFmtId="0" fontId="50" fillId="0" borderId="0"/>
    <xf numFmtId="0" fontId="50" fillId="0" borderId="0"/>
  </cellStyleXfs>
  <cellXfs count="393">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59"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5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8"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45" fillId="5" borderId="0" xfId="9" applyFont="1" applyFill="1" applyBorder="1" applyAlignment="1">
      <alignment vertical="top" wrapText="1"/>
    </xf>
    <xf numFmtId="0" fontId="61" fillId="5" borderId="0" xfId="9" applyFont="1" applyFill="1" applyBorder="1" applyAlignment="1">
      <alignment vertical="top" wrapText="1"/>
    </xf>
    <xf numFmtId="0" fontId="6" fillId="3" borderId="0" xfId="0" applyFont="1" applyFill="1" applyAlignment="1" applyProtection="1">
      <alignment horizontal="right"/>
    </xf>
    <xf numFmtId="14" fontId="6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7" fillId="0" borderId="0" xfId="0" applyNumberFormat="1" applyFont="1" applyAlignment="1">
      <alignment vertical="top"/>
    </xf>
    <xf numFmtId="4" fontId="1" fillId="5" borderId="1" xfId="0" applyNumberFormat="1" applyFont="1" applyFill="1" applyBorder="1" applyAlignment="1" applyProtection="1">
      <alignment vertical="center"/>
    </xf>
    <xf numFmtId="0" fontId="62" fillId="3" borderId="0" xfId="0" applyFont="1" applyFill="1" applyAlignment="1" applyProtection="1">
      <alignment horizontal="right" vertical="center"/>
    </xf>
    <xf numFmtId="0" fontId="63" fillId="3" borderId="0" xfId="0" applyNumberFormat="1" applyFont="1" applyFill="1" applyAlignment="1" applyProtection="1">
      <alignment horizontal="center"/>
    </xf>
    <xf numFmtId="0" fontId="63" fillId="3" borderId="0" xfId="0" applyFont="1" applyFill="1" applyAlignment="1" applyProtection="1">
      <alignment horizontal="center"/>
    </xf>
    <xf numFmtId="4" fontId="63" fillId="3" borderId="0" xfId="0" applyNumberFormat="1" applyFont="1" applyFill="1" applyAlignment="1" applyProtection="1">
      <alignment horizontal="center"/>
    </xf>
    <xf numFmtId="3" fontId="63" fillId="3" borderId="0" xfId="0" applyNumberFormat="1" applyFont="1" applyFill="1" applyAlignment="1" applyProtection="1">
      <alignment horizontal="center"/>
    </xf>
    <xf numFmtId="0" fontId="63" fillId="3" borderId="0" xfId="0" applyFont="1" applyFill="1" applyProtection="1"/>
    <xf numFmtId="0" fontId="64" fillId="3" borderId="0" xfId="0" applyFont="1" applyFill="1" applyProtection="1"/>
    <xf numFmtId="0" fontId="64" fillId="3" borderId="0" xfId="0" applyFont="1" applyFill="1" applyBorder="1" applyProtection="1"/>
    <xf numFmtId="0" fontId="56" fillId="3" borderId="0" xfId="0" applyFont="1" applyFill="1" applyProtection="1"/>
    <xf numFmtId="0" fontId="56" fillId="3" borderId="0" xfId="0" applyFont="1" applyFill="1" applyBorder="1" applyProtection="1"/>
    <xf numFmtId="4" fontId="64" fillId="3" borderId="0" xfId="0" applyNumberFormat="1" applyFont="1" applyFill="1" applyBorder="1" applyProtection="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applyAlignment="1" applyProtection="1"/>
    <xf numFmtId="0" fontId="66" fillId="3" borderId="0" xfId="0" applyFont="1" applyFill="1" applyProtection="1"/>
    <xf numFmtId="0" fontId="65" fillId="3" borderId="0" xfId="0" applyFont="1" applyFill="1" applyProtection="1"/>
    <xf numFmtId="0" fontId="68" fillId="3" borderId="0" xfId="0" applyFont="1" applyFill="1" applyProtection="1"/>
    <xf numFmtId="0" fontId="58" fillId="3" borderId="0" xfId="0" applyFont="1" applyFill="1"/>
    <xf numFmtId="0" fontId="66" fillId="3" borderId="0" xfId="0" applyFont="1" applyFill="1"/>
    <xf numFmtId="0" fontId="65" fillId="3" borderId="0" xfId="0" applyFont="1" applyFill="1"/>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11" borderId="10" xfId="0" applyFont="1" applyFill="1" applyBorder="1" applyProtection="1">
      <protection locked="0"/>
    </xf>
    <xf numFmtId="0" fontId="65" fillId="6" borderId="7" xfId="0" applyFont="1" applyFill="1" applyBorder="1" applyProtection="1">
      <protection locked="0"/>
    </xf>
    <xf numFmtId="0" fontId="65" fillId="6" borderId="8" xfId="0" applyFont="1" applyFill="1" applyBorder="1" applyProtection="1">
      <protection locked="0"/>
    </xf>
    <xf numFmtId="0" fontId="65" fillId="6" borderId="9" xfId="0" applyFont="1" applyFill="1" applyBorder="1" applyProtection="1">
      <protection locked="0"/>
    </xf>
    <xf numFmtId="0" fontId="65" fillId="6" borderId="10" xfId="0" applyFont="1" applyFill="1" applyBorder="1" applyProtection="1">
      <protection locked="0"/>
    </xf>
    <xf numFmtId="0" fontId="65" fillId="3" borderId="11" xfId="0" applyFont="1" applyFill="1" applyBorder="1" applyProtection="1">
      <protection locked="0"/>
    </xf>
    <xf numFmtId="0" fontId="65" fillId="3" borderId="12" xfId="0" applyFont="1" applyFill="1" applyBorder="1" applyProtection="1">
      <protection locked="0"/>
    </xf>
    <xf numFmtId="0" fontId="65" fillId="6" borderId="13" xfId="0" applyFont="1" applyFill="1" applyBorder="1" applyProtection="1">
      <protection locked="0"/>
    </xf>
    <xf numFmtId="0" fontId="65" fillId="6" borderId="12" xfId="0" applyFont="1" applyFill="1" applyBorder="1" applyProtection="1">
      <protection locked="0"/>
    </xf>
    <xf numFmtId="0" fontId="65"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69"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0" fontId="70" fillId="5" borderId="20" xfId="0" applyFont="1" applyFill="1" applyBorder="1" applyAlignment="1">
      <alignment vertical="top"/>
    </xf>
    <xf numFmtId="0" fontId="70"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4"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1" fillId="14"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1" fillId="14" borderId="1" xfId="17" applyFont="1" applyFill="1" applyBorder="1" applyAlignment="1">
      <alignment horizontal="center" vertical="center" wrapText="1"/>
    </xf>
    <xf numFmtId="0" fontId="57" fillId="5" borderId="1" xfId="17" applyFont="1" applyFill="1" applyBorder="1" applyAlignment="1">
      <alignment vertical="top"/>
    </xf>
    <xf numFmtId="3" fontId="71" fillId="14" borderId="1" xfId="17" applyNumberFormat="1" applyFont="1" applyFill="1" applyBorder="1" applyAlignment="1">
      <alignment horizontal="center" vertical="center" wrapText="1"/>
    </xf>
    <xf numFmtId="9" fontId="71" fillId="14"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0" fontId="57"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57" fillId="5" borderId="1" xfId="17" applyNumberFormat="1" applyFont="1" applyFill="1" applyBorder="1" applyAlignment="1"/>
    <xf numFmtId="49" fontId="57" fillId="5" borderId="0" xfId="17" applyNumberFormat="1" applyFont="1" applyFill="1" applyAlignment="1"/>
    <xf numFmtId="0" fontId="57" fillId="5" borderId="0" xfId="17" applyFont="1" applyFill="1" applyAlignment="1"/>
    <xf numFmtId="0" fontId="57" fillId="5" borderId="1" xfId="17" applyFont="1" applyFill="1" applyBorder="1" applyAlignment="1"/>
    <xf numFmtId="3" fontId="57" fillId="0" borderId="1" xfId="17" applyNumberFormat="1" applyFont="1" applyFill="1" applyBorder="1" applyAlignment="1"/>
    <xf numFmtId="3" fontId="57" fillId="5" borderId="1" xfId="17" applyNumberFormat="1" applyFont="1" applyFill="1" applyBorder="1" applyAlignment="1"/>
    <xf numFmtId="3" fontId="57" fillId="5" borderId="0" xfId="17" applyNumberFormat="1" applyFont="1" applyFill="1" applyAlignment="1"/>
    <xf numFmtId="9" fontId="57" fillId="5" borderId="0" xfId="17" applyNumberFormat="1" applyFont="1" applyFill="1" applyAlignment="1"/>
    <xf numFmtId="0" fontId="57" fillId="5" borderId="1" xfId="17" applyFont="1" applyFill="1" applyBorder="1" applyAlignment="1">
      <alignment vertical="top" wrapText="1"/>
    </xf>
    <xf numFmtId="49" fontId="57" fillId="0" borderId="1" xfId="17" applyNumberFormat="1" applyFont="1" applyFill="1" applyBorder="1" applyAlignment="1">
      <alignment vertical="top"/>
    </xf>
    <xf numFmtId="3" fontId="57" fillId="0" borderId="1" xfId="0" applyNumberFormat="1" applyFont="1" applyBorder="1"/>
    <xf numFmtId="49" fontId="57" fillId="0" borderId="1" xfId="0" applyNumberFormat="1" applyFont="1" applyBorder="1" applyAlignment="1">
      <alignment vertical="top"/>
    </xf>
    <xf numFmtId="0" fontId="45" fillId="5" borderId="0" xfId="9" applyFont="1" applyFill="1" applyAlignment="1">
      <alignment horizontal="justify"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7" fillId="5" borderId="1" xfId="0" applyFont="1" applyFill="1" applyBorder="1" applyAlignment="1">
      <alignment vertical="top" wrapText="1"/>
    </xf>
    <xf numFmtId="0" fontId="57"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57"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57"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57"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0" fillId="5" borderId="0"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0" borderId="1" xfId="0" applyFont="1" applyBorder="1"/>
    <xf numFmtId="0" fontId="1" fillId="5" borderId="0" xfId="22" applyFont="1" applyFill="1"/>
    <xf numFmtId="0" fontId="57" fillId="5" borderId="1" xfId="17" applyNumberFormat="1" applyFont="1" applyFill="1" applyBorder="1" applyAlignment="1">
      <alignment vertical="top"/>
    </xf>
    <xf numFmtId="0" fontId="45"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64" fillId="3" borderId="0" xfId="0" applyFont="1" applyFill="1" applyAlignment="1" applyProtection="1">
      <alignment horizontal="right"/>
    </xf>
    <xf numFmtId="4" fontId="64" fillId="3" borderId="0" xfId="0" applyNumberFormat="1" applyFont="1" applyFill="1" applyAlignment="1" applyProtection="1">
      <alignment horizontal="right"/>
    </xf>
    <xf numFmtId="0" fontId="64" fillId="3" borderId="0" xfId="0" applyFont="1" applyFill="1" applyBorder="1" applyAlignment="1" applyProtection="1">
      <alignment horizontal="right"/>
    </xf>
    <xf numFmtId="4" fontId="64" fillId="3" borderId="0" xfId="0" applyNumberFormat="1" applyFont="1" applyFill="1" applyBorder="1" applyAlignment="1" applyProtection="1">
      <alignment horizontal="right"/>
    </xf>
    <xf numFmtId="3" fontId="64" fillId="3" borderId="0" xfId="0" applyNumberFormat="1" applyFont="1" applyFill="1" applyAlignment="1" applyProtection="1">
      <alignment horizontal="center"/>
    </xf>
    <xf numFmtId="4" fontId="58"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4" fillId="3" borderId="0" xfId="0" applyFont="1" applyFill="1" applyProtection="1"/>
    <xf numFmtId="0" fontId="74"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57" fillId="0" borderId="1" xfId="0" applyFont="1" applyBorder="1"/>
    <xf numFmtId="9" fontId="57" fillId="5" borderId="1" xfId="17" applyNumberFormat="1" applyFont="1" applyFill="1" applyBorder="1" applyAlignment="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3" fontId="57" fillId="0" borderId="0" xfId="17" applyNumberFormat="1" applyFont="1" applyFill="1" applyBorder="1" applyAlignment="1"/>
    <xf numFmtId="0" fontId="64" fillId="5" borderId="15" xfId="0" applyFont="1" applyFill="1" applyBorder="1" applyProtection="1">
      <protection locked="0"/>
    </xf>
    <xf numFmtId="0" fontId="75" fillId="11" borderId="27" xfId="0" applyFont="1" applyFill="1" applyBorder="1" applyAlignment="1" applyProtection="1">
      <alignment horizontal="center"/>
      <protection locked="0"/>
    </xf>
    <xf numFmtId="9" fontId="64" fillId="5" borderId="28"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Alignment="1" applyProtection="1">
      <protection locked="0"/>
    </xf>
    <xf numFmtId="4" fontId="64" fillId="5" borderId="1" xfId="0" applyNumberFormat="1" applyFont="1" applyFill="1" applyBorder="1" applyProtection="1">
      <protection locked="0"/>
    </xf>
    <xf numFmtId="4" fontId="64" fillId="5" borderId="1" xfId="0" applyNumberFormat="1" applyFont="1" applyFill="1" applyBorder="1" applyAlignment="1" applyProtection="1">
      <protection locked="0"/>
    </xf>
    <xf numFmtId="0" fontId="75" fillId="11" borderId="29" xfId="0" applyFont="1" applyFill="1" applyBorder="1" applyAlignment="1" applyProtection="1">
      <alignment horizontal="center"/>
      <protection locked="0"/>
    </xf>
    <xf numFmtId="0" fontId="75" fillId="11" borderId="30" xfId="0" applyFont="1" applyFill="1" applyBorder="1" applyAlignment="1" applyProtection="1">
      <alignment horizontal="center"/>
      <protection locked="0"/>
    </xf>
    <xf numFmtId="0" fontId="64" fillId="5" borderId="1" xfId="0" applyFont="1" applyFill="1" applyBorder="1" applyProtection="1">
      <protection locked="0"/>
    </xf>
    <xf numFmtId="0" fontId="75" fillId="5" borderId="5"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5" borderId="1" xfId="0" applyNumberFormat="1" applyFont="1" applyFill="1" applyBorder="1" applyProtection="1">
      <protection locked="0"/>
    </xf>
    <xf numFmtId="0" fontId="64" fillId="3" borderId="0" xfId="0" applyFont="1" applyFill="1" applyProtection="1">
      <protection locked="0"/>
    </xf>
    <xf numFmtId="0" fontId="64" fillId="3" borderId="0" xfId="0" applyNumberFormat="1" applyFont="1" applyFill="1" applyProtection="1">
      <protection locked="0"/>
    </xf>
    <xf numFmtId="0" fontId="64" fillId="5" borderId="0" xfId="0" applyFont="1" applyFill="1" applyBorder="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Alignment="1" applyProtection="1">
      <protection locked="0"/>
    </xf>
    <xf numFmtId="0" fontId="64" fillId="3" borderId="0" xfId="0" applyFont="1" applyFill="1" applyBorder="1" applyAlignment="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Border="1" applyAlignment="1" applyProtection="1">
      <alignment vertical="top"/>
      <protection locked="0"/>
    </xf>
    <xf numFmtId="0" fontId="64" fillId="3" borderId="0" xfId="0" applyNumberFormat="1" applyFont="1" applyFill="1" applyAlignment="1" applyProtection="1">
      <alignment wrapText="1"/>
      <protection locked="0"/>
    </xf>
    <xf numFmtId="0" fontId="76" fillId="3" borderId="0" xfId="0" applyFont="1" applyFill="1" applyAlignment="1" applyProtection="1">
      <alignment horizontal="right" vertical="center"/>
    </xf>
    <xf numFmtId="0" fontId="77" fillId="3" borderId="0" xfId="0" applyNumberFormat="1" applyFont="1" applyFill="1" applyAlignment="1" applyProtection="1">
      <alignment horizontal="center"/>
      <protection locked="0"/>
    </xf>
    <xf numFmtId="0" fontId="77" fillId="3" borderId="0" xfId="0" applyFont="1" applyFill="1" applyAlignment="1" applyProtection="1">
      <alignment horizontal="center"/>
    </xf>
    <xf numFmtId="4" fontId="64" fillId="3" borderId="0" xfId="0" applyNumberFormat="1" applyFont="1" applyFill="1" applyProtection="1"/>
    <xf numFmtId="0" fontId="76"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applyProtection="1"/>
    <xf numFmtId="164" fontId="44" fillId="5" borderId="0" xfId="9" applyNumberFormat="1" applyFont="1" applyFill="1" applyProtection="1"/>
    <xf numFmtId="0" fontId="11" fillId="5" borderId="0" xfId="0" applyFont="1" applyFill="1" applyAlignment="1">
      <alignment vertical="top"/>
    </xf>
    <xf numFmtId="166" fontId="1" fillId="5" borderId="1" xfId="0" applyNumberFormat="1" applyFont="1" applyFill="1" applyBorder="1" applyAlignment="1" applyProtection="1">
      <alignment vertical="top" wrapText="1"/>
    </xf>
    <xf numFmtId="49" fontId="1" fillId="3" borderId="0" xfId="0" applyNumberFormat="1" applyFont="1" applyFill="1" applyAlignment="1" applyProtection="1">
      <alignment vertical="top" wrapText="1"/>
      <protection locked="0"/>
    </xf>
    <xf numFmtId="164"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78" fillId="10" borderId="0" xfId="0" applyNumberFormat="1" applyFont="1" applyFill="1" applyAlignment="1" applyProtection="1">
      <alignment horizontal="center"/>
    </xf>
    <xf numFmtId="164" fontId="7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79" fillId="15" borderId="15" xfId="0" applyFont="1" applyFill="1" applyBorder="1" applyAlignment="1" applyProtection="1">
      <alignment horizontal="center" vertical="center" wrapText="1"/>
    </xf>
    <xf numFmtId="0" fontId="79" fillId="15" borderId="33" xfId="0" applyFont="1" applyFill="1" applyBorder="1" applyAlignment="1" applyProtection="1">
      <alignment horizontal="center" vertical="center" wrapText="1"/>
    </xf>
    <xf numFmtId="0" fontId="79" fillId="15" borderId="28" xfId="0" applyFont="1" applyFill="1" applyBorder="1" applyAlignment="1" applyProtection="1">
      <alignment horizontal="center" vertical="center" wrapText="1"/>
    </xf>
    <xf numFmtId="0" fontId="73" fillId="3" borderId="0" xfId="0" applyFont="1" applyFill="1" applyAlignment="1" applyProtection="1">
      <alignment horizontal="center"/>
    </xf>
    <xf numFmtId="164" fontId="80" fillId="10" borderId="0" xfId="0" applyNumberFormat="1" applyFont="1" applyFill="1" applyAlignment="1" applyProtection="1">
      <alignment horizontal="center"/>
    </xf>
    <xf numFmtId="2" fontId="80" fillId="10" borderId="0" xfId="0" applyNumberFormat="1" applyFont="1" applyFill="1" applyAlignment="1" applyProtection="1">
      <alignment horizontal="center"/>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1" fillId="5" borderId="0" xfId="0" applyNumberFormat="1" applyFont="1" applyFill="1" applyBorder="1" applyAlignment="1" applyProtection="1">
      <alignment horizontal="left" vertical="top" wrapText="1"/>
    </xf>
    <xf numFmtId="0" fontId="81"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2" fillId="4" borderId="37" xfId="0" applyFont="1" applyFill="1" applyBorder="1" applyAlignment="1" applyProtection="1">
      <alignment horizontal="center" vertical="center" wrapText="1"/>
    </xf>
    <xf numFmtId="0" fontId="82"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70" fillId="5" borderId="17" xfId="0" applyFont="1" applyFill="1" applyBorder="1" applyAlignment="1">
      <alignment horizontal="center" vertical="center" wrapText="1"/>
    </xf>
    <xf numFmtId="0" fontId="83" fillId="16" borderId="0" xfId="0" applyFont="1" applyFill="1" applyAlignment="1">
      <alignment horizontal="center" vertical="center" wrapText="1"/>
    </xf>
    <xf numFmtId="0" fontId="83" fillId="16" borderId="0" xfId="0" applyFont="1" applyFill="1" applyAlignment="1">
      <alignment horizontal="center" vertical="center"/>
    </xf>
    <xf numFmtId="0" fontId="84" fillId="5" borderId="0" xfId="0" applyFont="1" applyFill="1" applyAlignment="1">
      <alignment horizontal="center"/>
    </xf>
    <xf numFmtId="0" fontId="0" fillId="5" borderId="0" xfId="0" applyFont="1" applyFill="1" applyAlignment="1">
      <alignment horizontal="justify" vertical="top" wrapText="1"/>
    </xf>
    <xf numFmtId="0" fontId="55" fillId="12" borderId="15" xfId="0" applyFont="1" applyFill="1" applyBorder="1" applyAlignment="1" applyProtection="1">
      <alignment horizontal="justify" vertical="top" wrapText="1"/>
      <protection locked="0"/>
    </xf>
    <xf numFmtId="0" fontId="55"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textové prepojenie 2" xfId="2" xr:uid="{00000000-0005-0000-0000-000001000000}"/>
    <cellStyle name="Hypertextový odkaz" xfId="1" builtinId="8"/>
    <cellStyle name="Normal 2" xfId="3" xr:uid="{00000000-0005-0000-0000-000002000000}"/>
    <cellStyle name="Normal 3" xfId="4" xr:uid="{00000000-0005-0000-0000-000003000000}"/>
    <cellStyle name="Normal 3 2" xfId="5" xr:uid="{00000000-0005-0000-0000-000004000000}"/>
    <cellStyle name="Normal 3_2013-01-000-SportoveOdvetvia" xfId="6" xr:uid="{00000000-0005-0000-0000-000005000000}"/>
    <cellStyle name="Normal 4" xfId="7" xr:uid="{00000000-0005-0000-0000-000006000000}"/>
    <cellStyle name="Normal 5" xfId="8" xr:uid="{00000000-0005-0000-0000-000007000000}"/>
    <cellStyle name="Normálna 2" xfId="9" xr:uid="{00000000-0005-0000-0000-000009000000}"/>
    <cellStyle name="Normálna 2 2" xfId="10" xr:uid="{00000000-0005-0000-0000-00000A000000}"/>
    <cellStyle name="Normálna 2 3" xfId="11" xr:uid="{00000000-0005-0000-0000-00000B000000}"/>
    <cellStyle name="Normálna 3" xfId="12" xr:uid="{00000000-0005-0000-0000-00000C000000}"/>
    <cellStyle name="Normálna 3 2" xfId="13" xr:uid="{00000000-0005-0000-0000-00000D000000}"/>
    <cellStyle name="Normálna 3 3" xfId="14" xr:uid="{00000000-0005-0000-0000-00000E000000}"/>
    <cellStyle name="Normálna 4" xfId="15" xr:uid="{00000000-0005-0000-0000-00000F000000}"/>
    <cellStyle name="Normálna 4 2" xfId="16" xr:uid="{00000000-0005-0000-0000-000010000000}"/>
    <cellStyle name="Normálna 5" xfId="17" xr:uid="{00000000-0005-0000-0000-000011000000}"/>
    <cellStyle name="Normálna 5 2" xfId="18" xr:uid="{00000000-0005-0000-0000-000012000000}"/>
    <cellStyle name="Normálna 5 3" xfId="19" xr:uid="{00000000-0005-0000-0000-000013000000}"/>
    <cellStyle name="Normálna 5 4" xfId="20" xr:uid="{00000000-0005-0000-0000-000014000000}"/>
    <cellStyle name="Normálna 6" xfId="21" xr:uid="{00000000-0005-0000-0000-000015000000}"/>
    <cellStyle name="Normálna 7" xfId="22" xr:uid="{00000000-0005-0000-0000-000016000000}"/>
    <cellStyle name="Normálna 7 2" xfId="23" xr:uid="{00000000-0005-0000-0000-000017000000}"/>
    <cellStyle name="Normálna 8" xfId="24" xr:uid="{00000000-0005-0000-0000-000018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 name="Normální" xfId="0" builtinId="0"/>
  </cellStyles>
  <dxfs count="436">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16" fmlaLink="$B$102" fmlaRange="Adr!$B$2:$B$98" noThreeD="1" sel="36" val="34"/>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1261754</xdr:colOff>
      <xdr:row>4</xdr:row>
      <xdr:rowOff>252703</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656272</xdr:colOff>
      <xdr:row>14</xdr:row>
      <xdr:rowOff>8574</xdr:rowOff>
    </xdr:from>
    <xdr:to>
      <xdr:col>4</xdr:col>
      <xdr:colOff>517110</xdr:colOff>
      <xdr:row>14</xdr:row>
      <xdr:rowOff>324913</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1261754</xdr:colOff>
      <xdr:row>4</xdr:row>
      <xdr:rowOff>252703</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677227</xdr:colOff>
      <xdr:row>13</xdr:row>
      <xdr:rowOff>555309</xdr:rowOff>
    </xdr:from>
    <xdr:to>
      <xdr:col>4</xdr:col>
      <xdr:colOff>458498</xdr:colOff>
      <xdr:row>14</xdr:row>
      <xdr:rowOff>257072</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4762</xdr:colOff>
      <xdr:row>15</xdr:row>
      <xdr:rowOff>40960</xdr:rowOff>
    </xdr:from>
    <xdr:to>
      <xdr:col>4</xdr:col>
      <xdr:colOff>468579</xdr:colOff>
      <xdr:row>15</xdr:row>
      <xdr:rowOff>329689</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4"/>
  <sheetViews>
    <sheetView zoomScaleNormal="100" workbookViewId="0">
      <selection activeCell="A22" sqref="A22"/>
    </sheetView>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1343</v>
      </c>
      <c r="C1" s="336" t="s">
        <v>501</v>
      </c>
      <c r="D1" s="336"/>
    </row>
    <row r="2" spans="1:4" s="21" customFormat="1" ht="18" x14ac:dyDescent="0.2">
      <c r="A2" s="20"/>
      <c r="C2" s="252"/>
      <c r="D2" s="252"/>
    </row>
    <row r="3" spans="1:4" s="21" customFormat="1" ht="15.95" customHeight="1" x14ac:dyDescent="0.2">
      <c r="A3" s="158" t="s">
        <v>777</v>
      </c>
      <c r="C3" s="252"/>
      <c r="D3" s="252"/>
    </row>
    <row r="4" spans="1:4" s="21" customFormat="1" ht="15.95" customHeight="1" x14ac:dyDescent="0.2">
      <c r="A4" s="158" t="s">
        <v>778</v>
      </c>
      <c r="C4" s="252"/>
      <c r="D4" s="252"/>
    </row>
    <row r="5" spans="1:4" s="21" customFormat="1" ht="15.95" customHeight="1" x14ac:dyDescent="0.2">
      <c r="A5" s="158" t="s">
        <v>779</v>
      </c>
      <c r="C5" s="252"/>
      <c r="D5" s="252"/>
    </row>
    <row r="6" spans="1:4" s="21" customFormat="1" ht="15.95" customHeight="1" x14ac:dyDescent="0.2">
      <c r="A6" s="158" t="s">
        <v>780</v>
      </c>
      <c r="C6" s="252"/>
      <c r="D6" s="252"/>
    </row>
    <row r="7" spans="1:4" s="21" customFormat="1" ht="15.95" customHeight="1" x14ac:dyDescent="0.2">
      <c r="A7" s="159" t="s">
        <v>781</v>
      </c>
      <c r="C7" s="252"/>
      <c r="D7" s="252"/>
    </row>
    <row r="8" spans="1:4" s="21" customFormat="1" ht="15.95" customHeight="1" x14ac:dyDescent="0.2">
      <c r="A8" s="159" t="s">
        <v>1062</v>
      </c>
      <c r="C8" s="252"/>
      <c r="D8" s="252"/>
    </row>
    <row r="9" spans="1:4" s="21" customFormat="1" ht="15.95" customHeight="1" x14ac:dyDescent="0.2">
      <c r="A9" s="159" t="s">
        <v>782</v>
      </c>
      <c r="C9" s="252"/>
      <c r="D9" s="252"/>
    </row>
    <row r="10" spans="1:4" s="21" customFormat="1" ht="45" customHeight="1" x14ac:dyDescent="0.2">
      <c r="A10" s="158" t="s">
        <v>1063</v>
      </c>
      <c r="C10" s="252"/>
      <c r="D10" s="252"/>
    </row>
    <row r="11" spans="1:4" s="21" customFormat="1" ht="33" customHeight="1" x14ac:dyDescent="0.2">
      <c r="A11" s="158" t="s">
        <v>1064</v>
      </c>
      <c r="C11" s="252"/>
      <c r="D11" s="252"/>
    </row>
    <row r="12" spans="1:4" s="21" customFormat="1" ht="31.5" customHeight="1" x14ac:dyDescent="0.2">
      <c r="A12" s="158" t="s">
        <v>943</v>
      </c>
      <c r="C12" s="252"/>
      <c r="D12" s="252"/>
    </row>
    <row r="13" spans="1:4" ht="13.5" customHeight="1" x14ac:dyDescent="0.2">
      <c r="A13" s="160"/>
      <c r="C13" s="24"/>
    </row>
    <row r="14" spans="1:4" ht="267.75" x14ac:dyDescent="0.2">
      <c r="A14" s="88" t="s">
        <v>1353</v>
      </c>
      <c r="C14" s="24"/>
    </row>
    <row r="15" spans="1:4" ht="3" customHeight="1" x14ac:dyDescent="0.2">
      <c r="A15" s="87"/>
      <c r="C15" s="24"/>
    </row>
    <row r="16" spans="1:4" ht="195.6" customHeight="1" x14ac:dyDescent="0.2">
      <c r="A16" s="88" t="s">
        <v>1354</v>
      </c>
      <c r="C16" s="24"/>
    </row>
    <row r="17" spans="1:4" ht="13.5" thickBot="1" x14ac:dyDescent="0.25">
      <c r="A17" s="85"/>
      <c r="C17" s="24"/>
    </row>
    <row r="18" spans="1:4" ht="38.25" x14ac:dyDescent="0.2">
      <c r="A18" s="22" t="s">
        <v>1344</v>
      </c>
      <c r="C18" s="337" t="s">
        <v>502</v>
      </c>
      <c r="D18" s="338"/>
    </row>
    <row r="19" spans="1:4" ht="13.5" thickBot="1" x14ac:dyDescent="0.25">
      <c r="C19" s="334">
        <v>1</v>
      </c>
      <c r="D19" s="335"/>
    </row>
    <row r="20" spans="1:4" ht="78" customHeight="1" x14ac:dyDescent="0.2">
      <c r="A20" s="30" t="s">
        <v>783</v>
      </c>
      <c r="C20" s="25">
        <v>0.65</v>
      </c>
      <c r="D20" s="26">
        <v>0.35</v>
      </c>
    </row>
    <row r="21" spans="1:4" ht="13.5" thickBot="1" x14ac:dyDescent="0.25">
      <c r="C21" s="334">
        <v>1</v>
      </c>
      <c r="D21" s="335"/>
    </row>
    <row r="22" spans="1:4" ht="41.25" customHeight="1" x14ac:dyDescent="0.2">
      <c r="A22" s="22" t="s">
        <v>1495</v>
      </c>
    </row>
    <row r="23" spans="1:4" x14ac:dyDescent="0.2">
      <c r="A23" s="27"/>
    </row>
    <row r="24" spans="1:4" ht="25.5" x14ac:dyDescent="0.2">
      <c r="A24" s="22" t="s">
        <v>1345</v>
      </c>
    </row>
    <row r="25" spans="1:4" x14ac:dyDescent="0.2">
      <c r="A25" s="23"/>
    </row>
    <row r="26" spans="1:4" ht="38.25" x14ac:dyDescent="0.2">
      <c r="A26" s="24" t="s">
        <v>727</v>
      </c>
    </row>
    <row r="28" spans="1:4" ht="25.5" x14ac:dyDescent="0.2">
      <c r="A28" s="22" t="s">
        <v>944</v>
      </c>
    </row>
    <row r="30" spans="1:4" ht="15.75" customHeight="1" x14ac:dyDescent="0.2">
      <c r="A30" s="22" t="s">
        <v>919</v>
      </c>
    </row>
    <row r="32" spans="1:4" ht="51" x14ac:dyDescent="0.2">
      <c r="A32" s="22" t="s">
        <v>824</v>
      </c>
    </row>
    <row r="34" spans="1:3" ht="25.5" x14ac:dyDescent="0.2">
      <c r="A34" s="161" t="s">
        <v>728</v>
      </c>
    </row>
    <row r="36" spans="1:3" ht="76.5" x14ac:dyDescent="0.2">
      <c r="A36" s="30" t="s">
        <v>1056</v>
      </c>
    </row>
    <row r="38" spans="1:3" ht="42.75" customHeight="1" x14ac:dyDescent="0.2">
      <c r="A38" s="22" t="s">
        <v>784</v>
      </c>
    </row>
    <row r="39" spans="1:3" x14ac:dyDescent="0.2">
      <c r="A39" s="231"/>
    </row>
    <row r="40" spans="1:3" ht="84" customHeight="1" x14ac:dyDescent="0.2">
      <c r="A40" s="22" t="s">
        <v>1346</v>
      </c>
      <c r="C40" s="28"/>
    </row>
    <row r="41" spans="1:3" ht="55.5" customHeight="1" x14ac:dyDescent="0.2">
      <c r="A41" s="324" t="s">
        <v>1355</v>
      </c>
    </row>
    <row r="43" spans="1:3" x14ac:dyDescent="0.2">
      <c r="A43" s="22" t="s">
        <v>729</v>
      </c>
    </row>
    <row r="45" spans="1:3" ht="51" x14ac:dyDescent="0.2">
      <c r="A45" s="22" t="s">
        <v>730</v>
      </c>
    </row>
    <row r="47" spans="1:3" ht="25.5" x14ac:dyDescent="0.2">
      <c r="A47" s="22" t="s">
        <v>785</v>
      </c>
    </row>
    <row r="48" spans="1:3" x14ac:dyDescent="0.2">
      <c r="A48" s="27"/>
    </row>
    <row r="49" spans="1:1" ht="61.15" customHeight="1" x14ac:dyDescent="0.2">
      <c r="A49" s="22" t="s">
        <v>1057</v>
      </c>
    </row>
    <row r="51" spans="1:1" ht="38.25" x14ac:dyDescent="0.2">
      <c r="A51" s="22" t="s">
        <v>786</v>
      </c>
    </row>
    <row r="53" spans="1:1" x14ac:dyDescent="0.2">
      <c r="A53" s="22" t="s">
        <v>787</v>
      </c>
    </row>
    <row r="55" spans="1:1" x14ac:dyDescent="0.2">
      <c r="A55" s="22" t="s">
        <v>1065</v>
      </c>
    </row>
    <row r="57" spans="1:1" ht="116.45" customHeight="1" x14ac:dyDescent="0.2">
      <c r="A57" s="30" t="s">
        <v>1347</v>
      </c>
    </row>
    <row r="59" spans="1:1" x14ac:dyDescent="0.2">
      <c r="A59" s="22" t="s">
        <v>788</v>
      </c>
    </row>
    <row r="60" spans="1:1" ht="38.25" x14ac:dyDescent="0.2">
      <c r="A60" s="22" t="s">
        <v>1058</v>
      </c>
    </row>
    <row r="61" spans="1:1" ht="25.5" x14ac:dyDescent="0.2">
      <c r="A61" s="22" t="s">
        <v>945</v>
      </c>
    </row>
    <row r="63" spans="1:1" ht="89.25" x14ac:dyDescent="0.2">
      <c r="A63" s="30" t="s">
        <v>1356</v>
      </c>
    </row>
    <row r="64" spans="1:1" ht="18.600000000000001" customHeight="1" x14ac:dyDescent="0.2"/>
    <row r="65" spans="1:1" x14ac:dyDescent="0.2">
      <c r="A65" s="29" t="s">
        <v>503</v>
      </c>
    </row>
    <row r="68" spans="1:1" ht="169.5" customHeight="1" x14ac:dyDescent="0.2">
      <c r="A68" s="266" t="s">
        <v>1357</v>
      </c>
    </row>
    <row r="69" spans="1:1" ht="187.5" customHeight="1" x14ac:dyDescent="0.2">
      <c r="A69" s="30" t="s">
        <v>1358</v>
      </c>
    </row>
    <row r="70" spans="1:1" x14ac:dyDescent="0.2">
      <c r="A70" s="32" t="s">
        <v>507</v>
      </c>
    </row>
    <row r="71" spans="1:1" ht="66" customHeight="1" x14ac:dyDescent="0.2">
      <c r="A71" s="30" t="s">
        <v>1066</v>
      </c>
    </row>
    <row r="72" spans="1:1" ht="28.5" customHeight="1" x14ac:dyDescent="0.2">
      <c r="A72" s="30" t="s">
        <v>1059</v>
      </c>
    </row>
    <row r="73" spans="1:1" x14ac:dyDescent="0.2">
      <c r="A73" s="162" t="s">
        <v>789</v>
      </c>
    </row>
    <row r="74" spans="1:1" x14ac:dyDescent="0.2">
      <c r="A74" s="163" t="s">
        <v>1067</v>
      </c>
    </row>
    <row r="75" spans="1:1" x14ac:dyDescent="0.2">
      <c r="A75" s="163" t="s">
        <v>1195</v>
      </c>
    </row>
    <row r="76" spans="1:1" x14ac:dyDescent="0.2">
      <c r="A76" s="163" t="s">
        <v>790</v>
      </c>
    </row>
    <row r="77" spans="1:1" x14ac:dyDescent="0.2">
      <c r="A77" s="164" t="s">
        <v>791</v>
      </c>
    </row>
    <row r="78" spans="1:1" x14ac:dyDescent="0.2">
      <c r="A78" s="163" t="s">
        <v>792</v>
      </c>
    </row>
    <row r="79" spans="1:1" x14ac:dyDescent="0.2">
      <c r="A79" s="164" t="s">
        <v>793</v>
      </c>
    </row>
    <row r="80" spans="1:1" x14ac:dyDescent="0.2">
      <c r="A80" s="163" t="s">
        <v>794</v>
      </c>
    </row>
    <row r="81" spans="1:1" x14ac:dyDescent="0.2">
      <c r="A81" s="165" t="s">
        <v>795</v>
      </c>
    </row>
    <row r="82" spans="1:1" x14ac:dyDescent="0.2">
      <c r="A82" s="31"/>
    </row>
    <row r="83" spans="1:1" x14ac:dyDescent="0.2">
      <c r="A83" s="29" t="s">
        <v>504</v>
      </c>
    </row>
    <row r="85" spans="1:1" x14ac:dyDescent="0.2">
      <c r="A85" s="86" t="s">
        <v>505</v>
      </c>
    </row>
    <row r="86" spans="1:1" x14ac:dyDescent="0.2">
      <c r="A86" s="30" t="s">
        <v>506</v>
      </c>
    </row>
    <row r="87" spans="1:1" x14ac:dyDescent="0.2">
      <c r="A87" s="32" t="s">
        <v>507</v>
      </c>
    </row>
    <row r="88" spans="1:1" x14ac:dyDescent="0.2">
      <c r="A88" s="30" t="s">
        <v>508</v>
      </c>
    </row>
    <row r="89" spans="1:1" x14ac:dyDescent="0.2">
      <c r="A89" s="30"/>
    </row>
    <row r="90" spans="1:1" x14ac:dyDescent="0.2">
      <c r="A90" s="86" t="s">
        <v>509</v>
      </c>
    </row>
    <row r="91" spans="1:1" ht="38.25" x14ac:dyDescent="0.2">
      <c r="A91" s="30" t="s">
        <v>1359</v>
      </c>
    </row>
    <row r="92" spans="1:1" x14ac:dyDescent="0.2">
      <c r="A92" s="32" t="s">
        <v>507</v>
      </c>
    </row>
    <row r="93" spans="1:1" x14ac:dyDescent="0.2">
      <c r="A93" s="30" t="s">
        <v>510</v>
      </c>
    </row>
    <row r="94" spans="1:1" x14ac:dyDescent="0.2">
      <c r="A94" s="30"/>
    </row>
    <row r="95" spans="1:1" x14ac:dyDescent="0.2">
      <c r="A95" s="86" t="s">
        <v>511</v>
      </c>
    </row>
    <row r="96" spans="1:1" ht="38.25" x14ac:dyDescent="0.2">
      <c r="A96" s="30" t="s">
        <v>1360</v>
      </c>
    </row>
    <row r="97" spans="1:4" x14ac:dyDescent="0.2">
      <c r="A97" s="166"/>
    </row>
    <row r="98" spans="1:4" x14ac:dyDescent="0.2">
      <c r="A98" s="86" t="s">
        <v>512</v>
      </c>
      <c r="C98" s="33"/>
    </row>
    <row r="99" spans="1:4" ht="25.5" x14ac:dyDescent="0.2">
      <c r="A99" s="30" t="s">
        <v>1068</v>
      </c>
    </row>
    <row r="100" spans="1:4" ht="27" customHeight="1" x14ac:dyDescent="0.2">
      <c r="A100" s="167" t="s">
        <v>1073</v>
      </c>
    </row>
    <row r="101" spans="1:4" ht="25.5" x14ac:dyDescent="0.2">
      <c r="A101" s="167" t="s">
        <v>1361</v>
      </c>
    </row>
    <row r="102" spans="1:4" x14ac:dyDescent="0.2">
      <c r="A102" s="32" t="s">
        <v>507</v>
      </c>
    </row>
    <row r="103" spans="1:4" x14ac:dyDescent="0.2">
      <c r="A103" s="30" t="s">
        <v>513</v>
      </c>
    </row>
    <row r="104" spans="1:4" x14ac:dyDescent="0.2">
      <c r="A104" s="30" t="s">
        <v>514</v>
      </c>
    </row>
    <row r="105" spans="1:4" x14ac:dyDescent="0.2">
      <c r="A105" s="30" t="s">
        <v>1362</v>
      </c>
    </row>
    <row r="106" spans="1:4" x14ac:dyDescent="0.2">
      <c r="A106" s="30"/>
    </row>
    <row r="107" spans="1:4" x14ac:dyDescent="0.2">
      <c r="A107" s="86" t="s">
        <v>515</v>
      </c>
    </row>
    <row r="108" spans="1:4" ht="41.25" customHeight="1" x14ac:dyDescent="0.2">
      <c r="A108" s="30" t="s">
        <v>796</v>
      </c>
    </row>
    <row r="109" spans="1:4" ht="38.25" x14ac:dyDescent="0.2">
      <c r="A109" s="30" t="s">
        <v>797</v>
      </c>
    </row>
    <row r="110" spans="1:4" x14ac:dyDescent="0.2">
      <c r="A110" s="23"/>
      <c r="D110" s="34" t="s">
        <v>492</v>
      </c>
    </row>
    <row r="111" spans="1:4" ht="25.5" x14ac:dyDescent="0.2">
      <c r="A111" s="32" t="s">
        <v>1069</v>
      </c>
    </row>
    <row r="112" spans="1:4" ht="39.75" customHeight="1" x14ac:dyDescent="0.2">
      <c r="A112" s="269" t="s">
        <v>1363</v>
      </c>
    </row>
    <row r="113" spans="1:1" x14ac:dyDescent="0.2">
      <c r="A113" s="86" t="s">
        <v>928</v>
      </c>
    </row>
    <row r="114" spans="1:1" x14ac:dyDescent="0.2">
      <c r="A114" s="30"/>
    </row>
    <row r="115" spans="1:1" x14ac:dyDescent="0.2">
      <c r="A115" s="30" t="s">
        <v>932</v>
      </c>
    </row>
    <row r="116" spans="1:1" x14ac:dyDescent="0.2">
      <c r="A116" s="30"/>
    </row>
    <row r="117" spans="1:1" x14ac:dyDescent="0.2">
      <c r="A117" s="86" t="s">
        <v>929</v>
      </c>
    </row>
    <row r="118" spans="1:1" x14ac:dyDescent="0.2">
      <c r="A118" s="30" t="s">
        <v>516</v>
      </c>
    </row>
    <row r="119" spans="1:1" ht="33" customHeight="1" x14ac:dyDescent="0.2">
      <c r="A119" s="30" t="s">
        <v>1070</v>
      </c>
    </row>
    <row r="120" spans="1:1" ht="30" customHeight="1" x14ac:dyDescent="0.2">
      <c r="A120" s="30" t="s">
        <v>1071</v>
      </c>
    </row>
    <row r="121" spans="1:1" ht="15" customHeight="1" x14ac:dyDescent="0.2">
      <c r="A121" s="30" t="s">
        <v>798</v>
      </c>
    </row>
    <row r="122" spans="1:1" ht="28.5" customHeight="1" x14ac:dyDescent="0.2">
      <c r="A122" s="30" t="s">
        <v>517</v>
      </c>
    </row>
    <row r="123" spans="1:1" ht="42" customHeight="1" x14ac:dyDescent="0.2">
      <c r="A123" s="30" t="s">
        <v>1207</v>
      </c>
    </row>
    <row r="124" spans="1:1" ht="53.25" customHeight="1" x14ac:dyDescent="0.2">
      <c r="A124" s="30" t="s">
        <v>1072</v>
      </c>
    </row>
    <row r="125" spans="1:1" ht="12.75" customHeight="1" x14ac:dyDescent="0.2">
      <c r="A125" s="32" t="s">
        <v>507</v>
      </c>
    </row>
    <row r="126" spans="1:1" x14ac:dyDescent="0.2">
      <c r="A126" s="30" t="s">
        <v>1364</v>
      </c>
    </row>
    <row r="127" spans="1:1" ht="15.75" customHeight="1" x14ac:dyDescent="0.2">
      <c r="A127" s="30"/>
    </row>
    <row r="128" spans="1:1" x14ac:dyDescent="0.2">
      <c r="A128" s="86" t="s">
        <v>930</v>
      </c>
    </row>
    <row r="129" spans="1:1" ht="38.25" x14ac:dyDescent="0.2">
      <c r="A129" s="30" t="s">
        <v>1208</v>
      </c>
    </row>
    <row r="131" spans="1:1" x14ac:dyDescent="0.2">
      <c r="A131" s="86" t="s">
        <v>931</v>
      </c>
    </row>
    <row r="132" spans="1:1" ht="127.5" x14ac:dyDescent="0.2">
      <c r="A132" s="273" t="s">
        <v>1081</v>
      </c>
    </row>
    <row r="134" spans="1:1" ht="114.75" x14ac:dyDescent="0.2">
      <c r="A134" s="325" t="s">
        <v>1365</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hidden="1" customWidth="1"/>
    <col min="15" max="16" width="0" style="173" hidden="1" customWidth="1"/>
    <col min="17" max="16384" width="9.140625" style="173"/>
  </cols>
  <sheetData>
    <row r="1" spans="1:16" ht="37.5" customHeight="1" x14ac:dyDescent="0.2">
      <c r="A1" s="385" t="str">
        <f>Spolu!C3&amp;", "&amp;Spolu!C6</f>
        <v>Slovenská nohejbalová asociácia, Junácka 6, Bratislava 3, 832 80</v>
      </c>
      <c r="B1" s="385"/>
      <c r="C1" s="385"/>
      <c r="N1" s="173" t="str">
        <f>O1&amp;" - "&amp;P1</f>
        <v>a - príspevok uznaným športom</v>
      </c>
      <c r="O1" s="173" t="s">
        <v>202</v>
      </c>
      <c r="P1" s="173" t="s">
        <v>920</v>
      </c>
    </row>
    <row r="2" spans="1:16" x14ac:dyDescent="0.2">
      <c r="N2" s="173" t="str">
        <f t="shared" ref="N2:N16" si="0">O2&amp;" - "&amp;P2</f>
        <v>b - príspevok Slovenskému olympijskému a športovému výboru</v>
      </c>
      <c r="O2" s="173" t="s">
        <v>203</v>
      </c>
      <c r="P2" s="173" t="s">
        <v>955</v>
      </c>
    </row>
    <row r="3" spans="1:16" x14ac:dyDescent="0.2">
      <c r="E3" s="386" t="s">
        <v>821</v>
      </c>
      <c r="F3" s="387"/>
      <c r="N3" s="173" t="str">
        <f t="shared" si="0"/>
        <v>c - príspevok Slovenskému paralympijskému výboru</v>
      </c>
      <c r="O3" s="173" t="s">
        <v>204</v>
      </c>
      <c r="P3" s="173" t="s">
        <v>922</v>
      </c>
    </row>
    <row r="4" spans="1:16" ht="45.75" customHeight="1" x14ac:dyDescent="0.2">
      <c r="E4" s="387"/>
      <c r="F4" s="387"/>
      <c r="N4" s="173" t="str">
        <f t="shared" si="0"/>
        <v>d - príspevok športovcom top tímu</v>
      </c>
      <c r="O4" s="173" t="s">
        <v>205</v>
      </c>
      <c r="P4" s="173" t="s">
        <v>921</v>
      </c>
    </row>
    <row r="5" spans="1:16" ht="30.75" customHeight="1" x14ac:dyDescent="0.2">
      <c r="C5" s="174" t="s">
        <v>952</v>
      </c>
      <c r="N5" s="173" t="str">
        <f t="shared" si="0"/>
        <v>e - rozvoj športov, ktoré nie sú uznanými podľa zákona č. 440/2015 Z. z.</v>
      </c>
      <c r="O5" s="173" t="s">
        <v>206</v>
      </c>
      <c r="P5" s="173" t="s">
        <v>923</v>
      </c>
    </row>
    <row r="6" spans="1:16" x14ac:dyDescent="0.2">
      <c r="C6" s="174" t="s">
        <v>940</v>
      </c>
      <c r="E6" s="176" t="s">
        <v>810</v>
      </c>
      <c r="F6" s="185"/>
      <c r="N6" s="173" t="str">
        <f t="shared" si="0"/>
        <v>f - organizovanie významných a tradičných športových podujatí na území SR v roku 2020</v>
      </c>
      <c r="O6" s="173" t="s">
        <v>207</v>
      </c>
      <c r="P6" s="173" t="s">
        <v>1086</v>
      </c>
    </row>
    <row r="7" spans="1:16" x14ac:dyDescent="0.2">
      <c r="C7" s="174" t="s">
        <v>803</v>
      </c>
      <c r="E7" s="176" t="s">
        <v>814</v>
      </c>
      <c r="F7" s="186"/>
      <c r="N7" s="173" t="str">
        <f t="shared" si="0"/>
        <v>g - projekty školského, univerzitného športu a športu pre všetkých</v>
      </c>
      <c r="O7" s="173" t="s">
        <v>208</v>
      </c>
      <c r="P7" s="173" t="s">
        <v>924</v>
      </c>
    </row>
    <row r="8" spans="1:16" x14ac:dyDescent="0.2">
      <c r="C8" s="174" t="s">
        <v>804</v>
      </c>
      <c r="E8" s="176" t="s">
        <v>811</v>
      </c>
      <c r="F8" s="187"/>
      <c r="N8" s="173" t="str">
        <f t="shared" si="0"/>
        <v>h - podpora a rozvoj turistických a cykloturistických trás</v>
      </c>
      <c r="O8" s="173" t="s">
        <v>209</v>
      </c>
      <c r="P8" s="173" t="s">
        <v>1088</v>
      </c>
    </row>
    <row r="9" spans="1:16" x14ac:dyDescent="0.2">
      <c r="E9" s="176" t="s">
        <v>812</v>
      </c>
      <c r="F9" s="187"/>
      <c r="N9" s="173" t="str">
        <f t="shared" si="0"/>
        <v>i - finančné odmeny športovcom za výsledky dosiahnuté v roku 2019 a trénerom mládeže za dosiahnuté výsledky ich športovcov v roku 2019 a za celoživotnú prácu s mládežou</v>
      </c>
      <c r="O9" s="173" t="s">
        <v>210</v>
      </c>
      <c r="P9" s="173" t="s">
        <v>1089</v>
      </c>
    </row>
    <row r="10" spans="1:16" x14ac:dyDescent="0.2">
      <c r="E10" s="176" t="s">
        <v>813</v>
      </c>
      <c r="F10" s="185"/>
      <c r="N10" s="173" t="str">
        <f t="shared" si="0"/>
        <v>j - projekty pre popularizáciu pohybových aktivít detí, mládeže a seniorov</v>
      </c>
      <c r="O10" s="173" t="s">
        <v>211</v>
      </c>
      <c r="P10" s="173" t="s">
        <v>1090</v>
      </c>
    </row>
    <row r="11" spans="1:16" x14ac:dyDescent="0.2">
      <c r="N11" s="173" t="str">
        <f t="shared" si="0"/>
        <v>k - výstavba, modernizácia a rekonštrukcia športovej infraštruktúry národného významu</v>
      </c>
      <c r="O11" s="173" t="s">
        <v>212</v>
      </c>
      <c r="P11" s="173" t="s">
        <v>1091</v>
      </c>
    </row>
    <row r="12" spans="1:16" ht="54.75" customHeight="1" x14ac:dyDescent="0.25">
      <c r="A12" s="388" t="s">
        <v>805</v>
      </c>
      <c r="B12" s="388"/>
      <c r="C12" s="388"/>
      <c r="D12" s="174"/>
      <c r="E12" s="174"/>
      <c r="F12" s="234" t="s">
        <v>1351</v>
      </c>
      <c r="G12" s="174"/>
      <c r="N12" s="173" t="str">
        <f t="shared" si="0"/>
        <v>l - podpora zdravotne postihnutých športovcov</v>
      </c>
      <c r="O12" s="173" t="s">
        <v>213</v>
      </c>
      <c r="P12" s="173" t="s">
        <v>1092</v>
      </c>
    </row>
    <row r="13" spans="1:16" ht="45" customHeight="1" x14ac:dyDescent="0.2">
      <c r="F13" s="234" t="s">
        <v>1352</v>
      </c>
      <c r="N13" s="173" t="str">
        <f t="shared" si="0"/>
        <v>m - plnenie úloh verejného záujmu v športe národnými športovými organizáciami</v>
      </c>
      <c r="O13" s="173" t="s">
        <v>214</v>
      </c>
      <c r="P13" s="173" t="s">
        <v>1093</v>
      </c>
    </row>
    <row r="14" spans="1:16" ht="51.75" customHeight="1" x14ac:dyDescent="0.2">
      <c r="A14" s="389"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89"/>
      <c r="C14" s="389"/>
      <c r="F14" s="235" t="s">
        <v>815</v>
      </c>
      <c r="N14" s="173" t="str">
        <f t="shared" si="0"/>
        <v>n - organizovanie významnej súťaže podľa § 55 ods. 1 písm. b)</v>
      </c>
      <c r="O14" s="173" t="s">
        <v>215</v>
      </c>
      <c r="P14" s="173" t="s">
        <v>986</v>
      </c>
    </row>
    <row r="15" spans="1:16" ht="32.1" customHeight="1" thickBot="1" x14ac:dyDescent="0.25">
      <c r="A15" s="175" t="s">
        <v>806</v>
      </c>
      <c r="B15" s="390"/>
      <c r="C15" s="391"/>
      <c r="N15" s="173" t="str">
        <f t="shared" si="0"/>
        <v>o - účasť na významnej súťaži podľa § 3 písm. h) druhého až štvrtého bodu Zákona o športe vrátane prípravy na túto súťaž</v>
      </c>
      <c r="O15" s="173" t="s">
        <v>216</v>
      </c>
      <c r="P15" s="173" t="s">
        <v>1094</v>
      </c>
    </row>
    <row r="16" spans="1:16" ht="32.1" customHeight="1" x14ac:dyDescent="0.2">
      <c r="A16" s="175" t="s">
        <v>807</v>
      </c>
      <c r="B16" s="390"/>
      <c r="C16" s="391"/>
      <c r="F16" s="181" t="s">
        <v>820</v>
      </c>
      <c r="G16" s="255"/>
      <c r="H16" s="182"/>
      <c r="N16" s="173" t="str">
        <f t="shared" si="0"/>
        <v>p - účasť na významnej súťaži podľa § 3 písm. h) prvého bodu Zákona o športe</v>
      </c>
      <c r="O16" s="173" t="s">
        <v>217</v>
      </c>
      <c r="P16" s="173" t="s">
        <v>1095</v>
      </c>
    </row>
    <row r="17" spans="1:16" x14ac:dyDescent="0.2">
      <c r="A17" s="175" t="s">
        <v>808</v>
      </c>
      <c r="B17" s="178">
        <f>F8</f>
        <v>0</v>
      </c>
      <c r="F17" s="183" t="s">
        <v>987</v>
      </c>
      <c r="G17" s="254" t="s">
        <v>988</v>
      </c>
      <c r="H17" s="184"/>
      <c r="N17" s="173" t="str">
        <f>O17&amp;" - "&amp;P17</f>
        <v xml:space="preserve">q - </v>
      </c>
      <c r="O17" s="173" t="s">
        <v>218</v>
      </c>
    </row>
    <row r="18" spans="1:16" x14ac:dyDescent="0.2">
      <c r="A18" s="175" t="s">
        <v>809</v>
      </c>
      <c r="B18" s="178">
        <f>F9</f>
        <v>0</v>
      </c>
      <c r="C18" s="178"/>
      <c r="E18" s="254"/>
      <c r="F18" s="183" t="s">
        <v>819</v>
      </c>
      <c r="G18" s="254" t="s">
        <v>926</v>
      </c>
      <c r="H18" s="184"/>
      <c r="N18" s="173" t="str">
        <f>O18&amp;" - "&amp;P18</f>
        <v xml:space="preserve">r - </v>
      </c>
      <c r="O18" s="173" t="s">
        <v>219</v>
      </c>
    </row>
    <row r="19" spans="1:16" ht="15.75" thickBot="1" x14ac:dyDescent="0.25">
      <c r="B19" s="232" t="s">
        <v>954</v>
      </c>
      <c r="C19" s="233">
        <v>31</v>
      </c>
      <c r="E19" s="254"/>
      <c r="F19" s="256" t="s">
        <v>941</v>
      </c>
      <c r="G19" s="257" t="s">
        <v>942</v>
      </c>
      <c r="H19" s="258"/>
    </row>
    <row r="20" spans="1:16" x14ac:dyDescent="0.2">
      <c r="B20" s="232" t="s">
        <v>953</v>
      </c>
      <c r="C20" s="178" t="str">
        <f>Spolu!C4</f>
        <v>30806887</v>
      </c>
      <c r="E20" s="254"/>
      <c r="F20" s="254"/>
      <c r="N20" s="173" t="str">
        <f>O20&amp;" - "&amp;P20</f>
        <v>026 01 - Šport pre všetkých, školský a univerzitný šport</v>
      </c>
      <c r="O20" s="173" t="s">
        <v>7</v>
      </c>
      <c r="P20" s="173" t="s">
        <v>938</v>
      </c>
    </row>
    <row r="21" spans="1:16" x14ac:dyDescent="0.2">
      <c r="A21" s="175" t="s">
        <v>754</v>
      </c>
      <c r="B21" s="179">
        <f>F6</f>
        <v>0</v>
      </c>
      <c r="E21" s="254"/>
      <c r="F21" s="254"/>
      <c r="N21" s="173" t="str">
        <f>O21&amp;" - "&amp;P21</f>
        <v>026 02 - Uznané športy</v>
      </c>
      <c r="O21" s="173" t="s">
        <v>6</v>
      </c>
      <c r="P21" s="173" t="s">
        <v>198</v>
      </c>
    </row>
    <row r="22" spans="1:16" ht="144.75" customHeight="1" x14ac:dyDescent="0.2">
      <c r="B22" s="259"/>
      <c r="C22" s="253"/>
      <c r="E22" s="174"/>
      <c r="F22" s="174"/>
      <c r="N22" s="173" t="str">
        <f>O22&amp;" - "&amp;P22</f>
        <v>026 03 - Národné športové projekty</v>
      </c>
      <c r="O22" s="173" t="s">
        <v>10</v>
      </c>
      <c r="P22" s="173" t="s">
        <v>199</v>
      </c>
    </row>
    <row r="23" spans="1:16" ht="39.75" customHeight="1" x14ac:dyDescent="0.2">
      <c r="B23" s="384" t="s">
        <v>823</v>
      </c>
      <c r="C23" s="384"/>
      <c r="N23" s="173" t="str">
        <f>O23&amp;" - "&amp;P23</f>
        <v>026 04 - Športová infraštruktúra</v>
      </c>
      <c r="O23" s="173" t="s">
        <v>9</v>
      </c>
      <c r="P23" s="173" t="s">
        <v>200</v>
      </c>
    </row>
    <row r="24" spans="1:16" x14ac:dyDescent="0.2">
      <c r="N24" s="173" t="str">
        <f>O24&amp;" - "&amp;P24</f>
        <v>026 05 - Prierezové činnosti v športe</v>
      </c>
      <c r="O24" s="173" t="s">
        <v>12</v>
      </c>
      <c r="P24" s="173" t="s">
        <v>747</v>
      </c>
    </row>
    <row r="26" spans="1:16" x14ac:dyDescent="0.2">
      <c r="N26" s="173" t="s">
        <v>816</v>
      </c>
    </row>
    <row r="27" spans="1:16" x14ac:dyDescent="0.2">
      <c r="N27" s="173" t="s">
        <v>817</v>
      </c>
    </row>
    <row r="28" spans="1:16" x14ac:dyDescent="0.2">
      <c r="N28" s="173" t="s">
        <v>818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xr:uid="{00000000-0002-0000-0900-000000000000}">
      <formula1>$N$1:$N$18</formula1>
    </dataValidation>
    <dataValidation type="list" allowBlank="1" showInputMessage="1" showErrorMessage="1" sqref="B15:C15" xr:uid="{00000000-0002-0000-0900-000001000000}">
      <formula1>$N$20:$N$24</formula1>
    </dataValidation>
    <dataValidation type="list" allowBlank="1" showInputMessage="1" showErrorMessage="1" sqref="F9" xr:uid="{00000000-0002-0000-0900-000002000000}">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57"/>
  <sheetViews>
    <sheetView zoomScaleNormal="100" workbookViewId="0">
      <pane ySplit="3" topLeftCell="A4" activePane="bottomLeft" state="frozen"/>
      <selection pane="bottomLeft"/>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687</v>
      </c>
    </row>
    <row r="2" spans="1:2" ht="25.5" customHeight="1" x14ac:dyDescent="0.2">
      <c r="A2" s="392" t="s">
        <v>688</v>
      </c>
      <c r="B2" s="392"/>
    </row>
    <row r="3" spans="1:2" x14ac:dyDescent="0.2">
      <c r="A3" s="80" t="s">
        <v>689</v>
      </c>
      <c r="B3" s="80" t="s">
        <v>690</v>
      </c>
    </row>
    <row r="4" spans="1:2" x14ac:dyDescent="0.2">
      <c r="A4" s="81" t="s">
        <v>691</v>
      </c>
      <c r="B4" s="81" t="s">
        <v>692</v>
      </c>
    </row>
    <row r="5" spans="1:2" x14ac:dyDescent="0.2">
      <c r="A5" s="81" t="s">
        <v>693</v>
      </c>
      <c r="B5" s="81" t="s">
        <v>694</v>
      </c>
    </row>
    <row r="6" spans="1:2" x14ac:dyDescent="0.2">
      <c r="A6" s="81" t="s">
        <v>695</v>
      </c>
      <c r="B6" s="81" t="s">
        <v>696</v>
      </c>
    </row>
    <row r="7" spans="1:2" x14ac:dyDescent="0.2">
      <c r="A7" s="81" t="s">
        <v>697</v>
      </c>
      <c r="B7" s="81" t="s">
        <v>698</v>
      </c>
    </row>
    <row r="8" spans="1:2" x14ac:dyDescent="0.2">
      <c r="A8" s="81" t="s">
        <v>699</v>
      </c>
      <c r="B8" s="81" t="s">
        <v>700</v>
      </c>
    </row>
    <row r="9" spans="1:2" x14ac:dyDescent="0.2">
      <c r="A9" s="81" t="s">
        <v>701</v>
      </c>
      <c r="B9" s="81" t="s">
        <v>702</v>
      </c>
    </row>
    <row r="10" spans="1:2" x14ac:dyDescent="0.2">
      <c r="A10" s="81" t="s">
        <v>703</v>
      </c>
      <c r="B10" s="81" t="s">
        <v>704</v>
      </c>
    </row>
    <row r="11" spans="1:2" x14ac:dyDescent="0.2">
      <c r="A11" s="81" t="s">
        <v>705</v>
      </c>
      <c r="B11" s="81" t="s">
        <v>706</v>
      </c>
    </row>
    <row r="12" spans="1:2" x14ac:dyDescent="0.2">
      <c r="A12" s="81" t="s">
        <v>707</v>
      </c>
      <c r="B12" s="81" t="s">
        <v>708</v>
      </c>
    </row>
    <row r="13" spans="1:2" x14ac:dyDescent="0.2">
      <c r="A13" s="81" t="s">
        <v>709</v>
      </c>
      <c r="B13" s="81" t="s">
        <v>710</v>
      </c>
    </row>
    <row r="14" spans="1:2" x14ac:dyDescent="0.2">
      <c r="A14" s="81" t="s">
        <v>711</v>
      </c>
      <c r="B14" s="81" t="s">
        <v>712</v>
      </c>
    </row>
    <row r="15" spans="1:2" x14ac:dyDescent="0.2">
      <c r="A15" s="81" t="s">
        <v>713</v>
      </c>
      <c r="B15" s="81" t="s">
        <v>714</v>
      </c>
    </row>
    <row r="16" spans="1:2" x14ac:dyDescent="0.2">
      <c r="A16" s="81" t="s">
        <v>715</v>
      </c>
      <c r="B16" s="81" t="s">
        <v>716</v>
      </c>
    </row>
    <row r="17" spans="1:2" x14ac:dyDescent="0.2">
      <c r="A17" s="82" t="s">
        <v>717</v>
      </c>
      <c r="B17" s="82" t="s">
        <v>718</v>
      </c>
    </row>
    <row r="18" spans="1:2" x14ac:dyDescent="0.2">
      <c r="A18" s="81" t="s">
        <v>719</v>
      </c>
      <c r="B18" s="82" t="s">
        <v>720</v>
      </c>
    </row>
    <row r="19" spans="1:2" x14ac:dyDescent="0.2">
      <c r="A19" s="82" t="s">
        <v>721</v>
      </c>
      <c r="B19" s="82" t="s">
        <v>722</v>
      </c>
    </row>
    <row r="20" spans="1:2" x14ac:dyDescent="0.2">
      <c r="A20" s="81" t="s">
        <v>723</v>
      </c>
      <c r="B20" s="81" t="s">
        <v>724</v>
      </c>
    </row>
    <row r="21" spans="1:2" x14ac:dyDescent="0.2">
      <c r="A21" s="81" t="s">
        <v>725</v>
      </c>
      <c r="B21" s="81" t="s">
        <v>726</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50" activePane="bottomLeft" state="frozen"/>
      <selection pane="bottomLeft" activeCell="A7" sqref="A7"/>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9" t="s">
        <v>524</v>
      </c>
      <c r="B1" s="339"/>
      <c r="C1" s="339"/>
      <c r="D1" s="339"/>
      <c r="E1" s="339"/>
      <c r="F1" s="339"/>
      <c r="G1" s="339"/>
      <c r="H1" s="339"/>
      <c r="I1" s="70"/>
      <c r="J1" s="48"/>
    </row>
    <row r="2" spans="1:11" s="49" customFormat="1" ht="15.75" x14ac:dyDescent="0.25">
      <c r="A2" s="345" t="s">
        <v>1348</v>
      </c>
      <c r="B2" s="345"/>
      <c r="C2" s="345"/>
      <c r="D2" s="345"/>
      <c r="E2" s="345"/>
      <c r="F2" s="345"/>
      <c r="G2" s="345"/>
      <c r="H2" s="343" t="str">
        <f>+Doklady!H100</f>
        <v>V2</v>
      </c>
      <c r="I2" s="343"/>
      <c r="J2" s="50"/>
    </row>
    <row r="3" spans="1:11" s="49" customFormat="1" ht="15" x14ac:dyDescent="0.25">
      <c r="A3" s="51"/>
      <c r="B3" s="52"/>
      <c r="C3" s="52"/>
      <c r="D3" s="51"/>
      <c r="E3" s="51"/>
      <c r="F3" s="51"/>
      <c r="G3" s="53"/>
      <c r="H3" s="344">
        <f>+Doklady!H101</f>
        <v>44648</v>
      </c>
      <c r="I3" s="344"/>
      <c r="J3" s="50"/>
    </row>
    <row r="4" spans="1:11" s="49" customFormat="1" ht="15.75" customHeight="1" x14ac:dyDescent="0.2">
      <c r="A4" s="54" t="s">
        <v>491</v>
      </c>
      <c r="B4" s="340" t="s">
        <v>525</v>
      </c>
      <c r="C4" s="341"/>
      <c r="D4" s="341"/>
      <c r="E4" s="342"/>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500</v>
      </c>
      <c r="B7" s="12" t="s">
        <v>493</v>
      </c>
      <c r="C7" s="11" t="s">
        <v>494</v>
      </c>
      <c r="D7" s="11" t="s">
        <v>495</v>
      </c>
      <c r="E7" s="11" t="s">
        <v>498</v>
      </c>
      <c r="F7" s="11" t="s">
        <v>927</v>
      </c>
      <c r="G7" s="11" t="s">
        <v>496</v>
      </c>
      <c r="H7" s="13" t="s">
        <v>499</v>
      </c>
      <c r="I7" s="77" t="s">
        <v>476</v>
      </c>
      <c r="J7" s="58"/>
    </row>
    <row r="8" spans="1:11" ht="90" x14ac:dyDescent="0.2">
      <c r="A8" s="61" t="s">
        <v>679</v>
      </c>
      <c r="B8" s="188"/>
      <c r="C8" s="188"/>
      <c r="D8" s="63">
        <v>44683</v>
      </c>
      <c r="E8" s="189" t="s">
        <v>1132</v>
      </c>
      <c r="F8" s="189"/>
      <c r="G8" s="189"/>
      <c r="H8" s="190"/>
      <c r="I8" s="191"/>
      <c r="J8" s="58"/>
    </row>
    <row r="9" spans="1:11" ht="45" x14ac:dyDescent="0.2">
      <c r="A9" s="61" t="s">
        <v>679</v>
      </c>
      <c r="B9" s="62" t="s">
        <v>1209</v>
      </c>
      <c r="C9" s="62" t="s">
        <v>526</v>
      </c>
      <c r="D9" s="63">
        <v>44684</v>
      </c>
      <c r="E9" s="61" t="s">
        <v>527</v>
      </c>
      <c r="F9" s="61"/>
      <c r="G9" s="61" t="s">
        <v>528</v>
      </c>
      <c r="H9" s="64">
        <v>400</v>
      </c>
      <c r="I9" s="73">
        <v>3</v>
      </c>
      <c r="J9" s="58"/>
    </row>
    <row r="10" spans="1:11" ht="22.5" x14ac:dyDescent="0.2">
      <c r="A10" s="61" t="s">
        <v>679</v>
      </c>
      <c r="B10" s="62" t="s">
        <v>1210</v>
      </c>
      <c r="C10" s="62" t="s">
        <v>529</v>
      </c>
      <c r="D10" s="63">
        <v>44685</v>
      </c>
      <c r="E10" s="61" t="s">
        <v>530</v>
      </c>
      <c r="F10" s="61"/>
      <c r="G10" s="61" t="s">
        <v>531</v>
      </c>
      <c r="H10" s="64"/>
      <c r="I10" s="73">
        <v>3</v>
      </c>
      <c r="J10" s="58"/>
    </row>
    <row r="11" spans="1:11" ht="12.75" x14ac:dyDescent="0.2">
      <c r="A11" s="61" t="s">
        <v>679</v>
      </c>
      <c r="B11" s="62" t="s">
        <v>1211</v>
      </c>
      <c r="C11" s="62" t="s">
        <v>532</v>
      </c>
      <c r="D11" s="63">
        <v>44686</v>
      </c>
      <c r="E11" s="61" t="s">
        <v>533</v>
      </c>
      <c r="F11" s="61"/>
      <c r="G11" s="61" t="s">
        <v>534</v>
      </c>
      <c r="H11" s="64">
        <v>100</v>
      </c>
      <c r="I11" s="73">
        <v>3</v>
      </c>
      <c r="J11" s="58"/>
    </row>
    <row r="12" spans="1:11" ht="22.5" x14ac:dyDescent="0.2">
      <c r="A12" s="61" t="s">
        <v>679</v>
      </c>
      <c r="B12" s="62" t="s">
        <v>1212</v>
      </c>
      <c r="C12" s="62" t="s">
        <v>535</v>
      </c>
      <c r="D12" s="63">
        <v>44687</v>
      </c>
      <c r="E12" s="61" t="s">
        <v>536</v>
      </c>
      <c r="F12" s="61"/>
      <c r="G12" s="61" t="s">
        <v>537</v>
      </c>
      <c r="H12" s="64">
        <v>50</v>
      </c>
      <c r="I12" s="73">
        <v>3</v>
      </c>
      <c r="J12" s="58"/>
    </row>
    <row r="13" spans="1:11" ht="12.75" x14ac:dyDescent="0.2">
      <c r="A13" s="61" t="s">
        <v>679</v>
      </c>
      <c r="B13" s="62" t="s">
        <v>1213</v>
      </c>
      <c r="C13" s="62" t="s">
        <v>538</v>
      </c>
      <c r="D13" s="63">
        <v>44688</v>
      </c>
      <c r="E13" s="61" t="s">
        <v>539</v>
      </c>
      <c r="F13" s="61"/>
      <c r="G13" s="61" t="s">
        <v>540</v>
      </c>
      <c r="H13" s="64">
        <v>200</v>
      </c>
      <c r="I13" s="73">
        <v>3</v>
      </c>
      <c r="J13" s="58"/>
    </row>
    <row r="14" spans="1:11" ht="12.75" x14ac:dyDescent="0.2">
      <c r="A14" s="61" t="s">
        <v>679</v>
      </c>
      <c r="B14" s="62" t="s">
        <v>1214</v>
      </c>
      <c r="C14" s="62" t="s">
        <v>541</v>
      </c>
      <c r="D14" s="63">
        <v>44689</v>
      </c>
      <c r="E14" s="61" t="s">
        <v>542</v>
      </c>
      <c r="F14" s="61"/>
      <c r="G14" s="61" t="s">
        <v>543</v>
      </c>
      <c r="H14" s="64"/>
      <c r="I14" s="73">
        <v>3</v>
      </c>
      <c r="J14" s="58"/>
    </row>
    <row r="15" spans="1:11" ht="12.75" x14ac:dyDescent="0.2">
      <c r="A15" s="61" t="s">
        <v>679</v>
      </c>
      <c r="B15" s="62" t="s">
        <v>1215</v>
      </c>
      <c r="C15" s="62" t="s">
        <v>544</v>
      </c>
      <c r="D15" s="63">
        <v>44690</v>
      </c>
      <c r="E15" s="61" t="s">
        <v>545</v>
      </c>
      <c r="F15" s="61"/>
      <c r="G15" s="61" t="s">
        <v>546</v>
      </c>
      <c r="H15" s="64">
        <v>505</v>
      </c>
      <c r="I15" s="73">
        <v>3</v>
      </c>
      <c r="J15" s="58"/>
    </row>
    <row r="16" spans="1:11" ht="146.25" x14ac:dyDescent="0.2">
      <c r="A16" s="61" t="s">
        <v>679</v>
      </c>
      <c r="B16" s="192"/>
      <c r="C16" s="192"/>
      <c r="D16" s="63">
        <v>44691</v>
      </c>
      <c r="E16" s="193" t="s">
        <v>1133</v>
      </c>
      <c r="F16" s="193"/>
      <c r="G16" s="193"/>
      <c r="H16" s="194"/>
      <c r="I16" s="195"/>
      <c r="J16" s="58"/>
    </row>
    <row r="17" spans="1:18" ht="12.75" x14ac:dyDescent="0.2">
      <c r="A17" s="61" t="s">
        <v>679</v>
      </c>
      <c r="B17" s="62" t="s">
        <v>1216</v>
      </c>
      <c r="C17" s="62" t="s">
        <v>547</v>
      </c>
      <c r="D17" s="63">
        <v>44692</v>
      </c>
      <c r="E17" s="61" t="s">
        <v>548</v>
      </c>
      <c r="F17" s="61"/>
      <c r="G17" s="61" t="s">
        <v>549</v>
      </c>
      <c r="H17" s="64"/>
      <c r="I17" s="73">
        <v>2</v>
      </c>
      <c r="J17" s="58"/>
    </row>
    <row r="18" spans="1:18" ht="22.5" x14ac:dyDescent="0.2">
      <c r="A18" s="61" t="s">
        <v>679</v>
      </c>
      <c r="B18" s="62" t="s">
        <v>1217</v>
      </c>
      <c r="C18" s="62" t="s">
        <v>1075</v>
      </c>
      <c r="D18" s="63">
        <v>44693</v>
      </c>
      <c r="E18" s="61" t="s">
        <v>550</v>
      </c>
      <c r="F18" s="61"/>
      <c r="G18" s="61" t="s">
        <v>551</v>
      </c>
      <c r="H18" s="64"/>
      <c r="I18" s="73">
        <v>2</v>
      </c>
      <c r="J18" s="58"/>
    </row>
    <row r="19" spans="1:18" ht="22.5" x14ac:dyDescent="0.2">
      <c r="A19" s="61" t="s">
        <v>679</v>
      </c>
      <c r="B19" s="62" t="s">
        <v>1218</v>
      </c>
      <c r="C19" s="62" t="s">
        <v>552</v>
      </c>
      <c r="D19" s="63">
        <v>44694</v>
      </c>
      <c r="E19" s="61" t="s">
        <v>553</v>
      </c>
      <c r="F19" s="61"/>
      <c r="G19" s="61" t="s">
        <v>554</v>
      </c>
      <c r="H19" s="64">
        <v>1000</v>
      </c>
      <c r="I19" s="73">
        <v>2</v>
      </c>
      <c r="J19" s="58"/>
    </row>
    <row r="20" spans="1:18" ht="12.75" x14ac:dyDescent="0.2">
      <c r="A20" s="61" t="s">
        <v>679</v>
      </c>
      <c r="B20" s="62" t="s">
        <v>1219</v>
      </c>
      <c r="C20" s="62" t="s">
        <v>555</v>
      </c>
      <c r="D20" s="63">
        <v>44695</v>
      </c>
      <c r="E20" s="61" t="s">
        <v>556</v>
      </c>
      <c r="F20" s="61"/>
      <c r="G20" s="61" t="s">
        <v>557</v>
      </c>
      <c r="H20" s="64">
        <v>300</v>
      </c>
      <c r="I20" s="73">
        <v>2</v>
      </c>
      <c r="J20" s="58"/>
    </row>
    <row r="21" spans="1:18" ht="12.75" x14ac:dyDescent="0.2">
      <c r="A21" s="61" t="s">
        <v>679</v>
      </c>
      <c r="B21" s="62" t="s">
        <v>1220</v>
      </c>
      <c r="C21" s="62" t="s">
        <v>558</v>
      </c>
      <c r="D21" s="63">
        <v>44696</v>
      </c>
      <c r="E21" s="61" t="s">
        <v>559</v>
      </c>
      <c r="F21" s="61"/>
      <c r="G21" s="61" t="s">
        <v>560</v>
      </c>
      <c r="H21" s="64">
        <v>600</v>
      </c>
      <c r="I21" s="73">
        <v>2</v>
      </c>
      <c r="J21" s="58"/>
    </row>
    <row r="22" spans="1:18" ht="22.5" x14ac:dyDescent="0.2">
      <c r="A22" s="61" t="s">
        <v>679</v>
      </c>
      <c r="B22" s="62" t="s">
        <v>1221</v>
      </c>
      <c r="C22" s="62" t="s">
        <v>561</v>
      </c>
      <c r="D22" s="63">
        <v>44697</v>
      </c>
      <c r="E22" s="61" t="s">
        <v>1134</v>
      </c>
      <c r="F22" s="61"/>
      <c r="G22" s="61" t="s">
        <v>562</v>
      </c>
      <c r="H22" s="64">
        <v>25.9</v>
      </c>
      <c r="I22" s="73">
        <v>2</v>
      </c>
      <c r="J22" s="58"/>
    </row>
    <row r="23" spans="1:18" ht="12.75" x14ac:dyDescent="0.2">
      <c r="A23" s="61" t="s">
        <v>679</v>
      </c>
      <c r="B23" s="62" t="s">
        <v>1222</v>
      </c>
      <c r="C23" s="62" t="s">
        <v>563</v>
      </c>
      <c r="D23" s="63">
        <v>44698</v>
      </c>
      <c r="E23" s="61" t="s">
        <v>564</v>
      </c>
      <c r="F23" s="61"/>
      <c r="G23" s="61" t="s">
        <v>565</v>
      </c>
      <c r="H23" s="64"/>
      <c r="I23" s="73">
        <v>2</v>
      </c>
      <c r="J23" s="58"/>
    </row>
    <row r="24" spans="1:18" ht="12.75" x14ac:dyDescent="0.2">
      <c r="A24" s="61" t="s">
        <v>679</v>
      </c>
      <c r="B24" s="192"/>
      <c r="C24" s="192"/>
      <c r="D24" s="63">
        <v>44699</v>
      </c>
      <c r="E24" s="193" t="s">
        <v>566</v>
      </c>
      <c r="F24" s="193"/>
      <c r="G24" s="193"/>
      <c r="H24" s="194"/>
      <c r="I24" s="195"/>
      <c r="J24" s="58"/>
      <c r="M24" s="66"/>
      <c r="N24" s="66"/>
      <c r="O24" s="66"/>
      <c r="P24" s="66"/>
      <c r="Q24" s="66"/>
      <c r="R24" s="66"/>
    </row>
    <row r="25" spans="1:18" ht="45" x14ac:dyDescent="0.2">
      <c r="A25" s="61" t="s">
        <v>679</v>
      </c>
      <c r="B25" s="62" t="s">
        <v>567</v>
      </c>
      <c r="C25" s="62" t="s">
        <v>567</v>
      </c>
      <c r="D25" s="63">
        <v>44700</v>
      </c>
      <c r="E25" s="61" t="s">
        <v>1135</v>
      </c>
      <c r="F25" s="61"/>
      <c r="G25" s="61" t="s">
        <v>568</v>
      </c>
      <c r="H25" s="64"/>
      <c r="I25" s="73">
        <v>4</v>
      </c>
      <c r="J25" s="58"/>
      <c r="M25" s="66"/>
      <c r="N25" s="66"/>
      <c r="O25" s="66"/>
      <c r="P25" s="66"/>
      <c r="Q25" s="66"/>
      <c r="R25" s="66"/>
    </row>
    <row r="26" spans="1:18" ht="12.75" x14ac:dyDescent="0.2">
      <c r="A26" s="61" t="s">
        <v>679</v>
      </c>
      <c r="B26" s="62" t="s">
        <v>1223</v>
      </c>
      <c r="C26" s="62" t="s">
        <v>569</v>
      </c>
      <c r="D26" s="63">
        <v>44701</v>
      </c>
      <c r="E26" s="61" t="s">
        <v>570</v>
      </c>
      <c r="F26" s="61"/>
      <c r="G26" s="61" t="s">
        <v>571</v>
      </c>
      <c r="H26" s="64">
        <v>124</v>
      </c>
      <c r="I26" s="73">
        <v>2</v>
      </c>
      <c r="J26" s="58"/>
      <c r="M26" s="66"/>
      <c r="N26" s="66"/>
      <c r="O26" s="66"/>
      <c r="P26" s="66"/>
      <c r="Q26" s="66"/>
      <c r="R26" s="66"/>
    </row>
    <row r="27" spans="1:18" ht="12.75" x14ac:dyDescent="0.2">
      <c r="A27" s="61" t="s">
        <v>679</v>
      </c>
      <c r="B27" s="62" t="s">
        <v>1224</v>
      </c>
      <c r="C27" s="62">
        <v>1213275</v>
      </c>
      <c r="D27" s="63">
        <v>44702</v>
      </c>
      <c r="E27" s="61" t="s">
        <v>572</v>
      </c>
      <c r="F27" s="61"/>
      <c r="G27" s="61" t="s">
        <v>573</v>
      </c>
      <c r="H27" s="64">
        <v>19.100000000000001</v>
      </c>
      <c r="I27" s="73">
        <v>2</v>
      </c>
      <c r="J27" s="58"/>
      <c r="O27" s="66"/>
      <c r="P27" s="66"/>
      <c r="Q27" s="66"/>
      <c r="R27" s="66"/>
    </row>
    <row r="28" spans="1:18" ht="12.75" x14ac:dyDescent="0.2">
      <c r="A28" s="61" t="s">
        <v>679</v>
      </c>
      <c r="B28" s="62" t="s">
        <v>1225</v>
      </c>
      <c r="C28" s="62">
        <v>2007006035</v>
      </c>
      <c r="D28" s="63">
        <v>44703</v>
      </c>
      <c r="E28" s="61" t="s">
        <v>1136</v>
      </c>
      <c r="F28" s="61"/>
      <c r="G28" s="61" t="s">
        <v>574</v>
      </c>
      <c r="H28" s="64">
        <v>277.74</v>
      </c>
      <c r="I28" s="73">
        <v>4</v>
      </c>
      <c r="J28" s="58"/>
      <c r="O28" s="66"/>
      <c r="P28" s="66"/>
      <c r="Q28" s="66"/>
      <c r="R28" s="66"/>
    </row>
    <row r="29" spans="1:18" ht="12.75" x14ac:dyDescent="0.2">
      <c r="A29" s="61" t="s">
        <v>679</v>
      </c>
      <c r="B29" s="67">
        <v>44531</v>
      </c>
      <c r="C29" s="62" t="s">
        <v>569</v>
      </c>
      <c r="D29" s="63">
        <v>44704</v>
      </c>
      <c r="E29" s="61" t="s">
        <v>1137</v>
      </c>
      <c r="F29" s="61"/>
      <c r="G29" s="61" t="s">
        <v>575</v>
      </c>
      <c r="H29" s="64">
        <v>50</v>
      </c>
      <c r="I29" s="73">
        <v>4</v>
      </c>
      <c r="J29" s="58"/>
      <c r="O29" s="66"/>
      <c r="P29" s="66"/>
      <c r="Q29" s="66"/>
      <c r="R29" s="66"/>
    </row>
    <row r="30" spans="1:18" ht="12.75" x14ac:dyDescent="0.2">
      <c r="A30" s="61" t="s">
        <v>679</v>
      </c>
      <c r="B30" s="62" t="s">
        <v>1226</v>
      </c>
      <c r="C30" s="62" t="s">
        <v>576</v>
      </c>
      <c r="D30" s="63">
        <v>44705</v>
      </c>
      <c r="E30" s="61" t="s">
        <v>577</v>
      </c>
      <c r="F30" s="61"/>
      <c r="G30" s="61" t="s">
        <v>578</v>
      </c>
      <c r="H30" s="64">
        <v>9</v>
      </c>
      <c r="I30" s="73">
        <v>4</v>
      </c>
      <c r="J30" s="58"/>
      <c r="O30" s="66"/>
      <c r="P30" s="66"/>
      <c r="Q30" s="66"/>
      <c r="R30" s="66"/>
    </row>
    <row r="31" spans="1:18" ht="22.5" x14ac:dyDescent="0.2">
      <c r="A31" s="61" t="s">
        <v>679</v>
      </c>
      <c r="B31" s="67">
        <v>44317</v>
      </c>
      <c r="C31" s="62" t="s">
        <v>579</v>
      </c>
      <c r="D31" s="63">
        <v>44706</v>
      </c>
      <c r="E31" s="61" t="s">
        <v>1138</v>
      </c>
      <c r="F31" s="61"/>
      <c r="G31" s="61" t="s">
        <v>580</v>
      </c>
      <c r="H31" s="64">
        <v>10</v>
      </c>
      <c r="I31" s="73">
        <v>4</v>
      </c>
      <c r="J31" s="58"/>
      <c r="O31" s="66"/>
      <c r="P31" s="66"/>
      <c r="Q31" s="66"/>
      <c r="R31" s="66"/>
    </row>
    <row r="32" spans="1:18" ht="22.5" x14ac:dyDescent="0.2">
      <c r="A32" s="61" t="s">
        <v>679</v>
      </c>
      <c r="B32" s="62" t="s">
        <v>581</v>
      </c>
      <c r="C32" s="62" t="s">
        <v>582</v>
      </c>
      <c r="D32" s="63">
        <v>44707</v>
      </c>
      <c r="E32" s="61" t="s">
        <v>1139</v>
      </c>
      <c r="F32" s="61"/>
      <c r="G32" s="61" t="s">
        <v>583</v>
      </c>
      <c r="H32" s="64">
        <v>500</v>
      </c>
      <c r="I32" s="73">
        <v>1</v>
      </c>
      <c r="J32" s="58"/>
      <c r="O32" s="66"/>
      <c r="P32" s="66"/>
      <c r="Q32" s="66"/>
      <c r="R32" s="66"/>
    </row>
    <row r="33" spans="1:18" ht="12.75" x14ac:dyDescent="0.2">
      <c r="A33" s="61" t="s">
        <v>679</v>
      </c>
      <c r="B33" s="62" t="s">
        <v>1227</v>
      </c>
      <c r="C33" s="62" t="s">
        <v>584</v>
      </c>
      <c r="D33" s="63">
        <v>44708</v>
      </c>
      <c r="E33" s="61" t="s">
        <v>585</v>
      </c>
      <c r="F33" s="61"/>
      <c r="G33" s="61" t="s">
        <v>586</v>
      </c>
      <c r="H33" s="64">
        <v>71.2</v>
      </c>
      <c r="I33" s="73">
        <v>3</v>
      </c>
      <c r="J33" s="58"/>
      <c r="O33" s="66"/>
      <c r="P33" s="66"/>
      <c r="Q33" s="66"/>
      <c r="R33" s="66"/>
    </row>
    <row r="34" spans="1:18" ht="67.5" x14ac:dyDescent="0.2">
      <c r="A34" s="61" t="s">
        <v>679</v>
      </c>
      <c r="B34" s="62" t="s">
        <v>1228</v>
      </c>
      <c r="C34" s="62" t="s">
        <v>1076</v>
      </c>
      <c r="D34" s="63">
        <v>44709</v>
      </c>
      <c r="E34" s="61" t="s">
        <v>1140</v>
      </c>
      <c r="F34" s="61"/>
      <c r="G34" s="61" t="s">
        <v>587</v>
      </c>
      <c r="H34" s="64">
        <v>250</v>
      </c>
      <c r="I34" s="73">
        <v>1</v>
      </c>
      <c r="J34" s="58"/>
    </row>
    <row r="35" spans="1:18" ht="12.75" x14ac:dyDescent="0.2">
      <c r="A35" s="61" t="s">
        <v>679</v>
      </c>
      <c r="B35" s="62" t="s">
        <v>1229</v>
      </c>
      <c r="C35" s="62" t="s">
        <v>588</v>
      </c>
      <c r="D35" s="63">
        <v>44710</v>
      </c>
      <c r="E35" s="61" t="s">
        <v>589</v>
      </c>
      <c r="F35" s="61"/>
      <c r="G35" s="61" t="s">
        <v>590</v>
      </c>
      <c r="H35" s="64">
        <v>320</v>
      </c>
      <c r="I35" s="73">
        <v>5</v>
      </c>
      <c r="J35" s="58"/>
    </row>
    <row r="36" spans="1:18" ht="12.75" x14ac:dyDescent="0.2">
      <c r="A36" s="61" t="s">
        <v>679</v>
      </c>
      <c r="B36" s="62" t="s">
        <v>1230</v>
      </c>
      <c r="C36" s="62" t="s">
        <v>591</v>
      </c>
      <c r="D36" s="63">
        <v>44711</v>
      </c>
      <c r="E36" s="61" t="s">
        <v>1141</v>
      </c>
      <c r="F36" s="61"/>
      <c r="G36" s="61" t="s">
        <v>592</v>
      </c>
      <c r="H36" s="64">
        <v>40</v>
      </c>
      <c r="I36" s="73">
        <v>4</v>
      </c>
      <c r="J36" s="58"/>
    </row>
    <row r="37" spans="1:18" ht="12.75" x14ac:dyDescent="0.2">
      <c r="A37" s="61" t="s">
        <v>679</v>
      </c>
      <c r="B37" s="67">
        <v>44197</v>
      </c>
      <c r="C37" s="62" t="s">
        <v>1077</v>
      </c>
      <c r="D37" s="63">
        <v>44712</v>
      </c>
      <c r="E37" s="61" t="s">
        <v>593</v>
      </c>
      <c r="F37" s="61"/>
      <c r="G37" s="61" t="s">
        <v>594</v>
      </c>
      <c r="H37" s="64">
        <v>25</v>
      </c>
      <c r="I37" s="73">
        <v>4</v>
      </c>
      <c r="J37" s="58"/>
    </row>
    <row r="38" spans="1:18" ht="12.75" x14ac:dyDescent="0.2">
      <c r="A38" s="61" t="s">
        <v>679</v>
      </c>
      <c r="B38" s="67">
        <v>44256</v>
      </c>
      <c r="C38" s="62" t="s">
        <v>595</v>
      </c>
      <c r="D38" s="63">
        <v>44713</v>
      </c>
      <c r="E38" s="61" t="s">
        <v>1142</v>
      </c>
      <c r="F38" s="61"/>
      <c r="G38" s="61" t="s">
        <v>596</v>
      </c>
      <c r="H38" s="64">
        <v>150</v>
      </c>
      <c r="I38" s="73">
        <v>4</v>
      </c>
      <c r="J38" s="58"/>
    </row>
    <row r="39" spans="1:18" ht="22.5" x14ac:dyDescent="0.2">
      <c r="A39" s="61" t="s">
        <v>679</v>
      </c>
      <c r="B39" s="67">
        <v>44287</v>
      </c>
      <c r="C39" s="62" t="s">
        <v>597</v>
      </c>
      <c r="D39" s="63">
        <v>44714</v>
      </c>
      <c r="E39" s="61" t="s">
        <v>1143</v>
      </c>
      <c r="F39" s="61"/>
      <c r="G39" s="61" t="s">
        <v>598</v>
      </c>
      <c r="H39" s="64">
        <v>100</v>
      </c>
      <c r="I39" s="73">
        <v>4</v>
      </c>
      <c r="J39" s="58"/>
    </row>
    <row r="40" spans="1:18" x14ac:dyDescent="0.2">
      <c r="A40" s="61" t="s">
        <v>679</v>
      </c>
      <c r="B40" s="62" t="s">
        <v>1231</v>
      </c>
      <c r="C40" s="62" t="s">
        <v>599</v>
      </c>
      <c r="D40" s="63">
        <v>44715</v>
      </c>
      <c r="E40" s="61" t="s">
        <v>1144</v>
      </c>
      <c r="F40" s="61"/>
      <c r="G40" s="61" t="s">
        <v>600</v>
      </c>
      <c r="H40" s="64">
        <v>74.099999999999994</v>
      </c>
      <c r="I40" s="73">
        <v>4</v>
      </c>
    </row>
    <row r="41" spans="1:18" x14ac:dyDescent="0.2">
      <c r="A41" s="61" t="s">
        <v>679</v>
      </c>
      <c r="B41" s="62" t="s">
        <v>1232</v>
      </c>
      <c r="C41" s="62" t="s">
        <v>601</v>
      </c>
      <c r="D41" s="63">
        <v>44716</v>
      </c>
      <c r="E41" s="61" t="s">
        <v>1145</v>
      </c>
      <c r="F41" s="61"/>
      <c r="G41" s="61" t="s">
        <v>602</v>
      </c>
      <c r="H41" s="64">
        <v>120</v>
      </c>
      <c r="I41" s="73">
        <v>2</v>
      </c>
    </row>
    <row r="42" spans="1:18" ht="45" x14ac:dyDescent="0.2">
      <c r="A42" s="61" t="s">
        <v>679</v>
      </c>
      <c r="B42" s="62" t="s">
        <v>603</v>
      </c>
      <c r="C42" s="62" t="s">
        <v>603</v>
      </c>
      <c r="D42" s="63">
        <v>44717</v>
      </c>
      <c r="E42" s="61" t="s">
        <v>1146</v>
      </c>
      <c r="F42" s="61"/>
      <c r="G42" s="61" t="s">
        <v>604</v>
      </c>
      <c r="H42" s="64">
        <v>80</v>
      </c>
      <c r="I42" s="73">
        <v>3</v>
      </c>
    </row>
    <row r="43" spans="1:18" x14ac:dyDescent="0.2">
      <c r="A43" s="61" t="s">
        <v>679</v>
      </c>
      <c r="B43" s="62" t="s">
        <v>605</v>
      </c>
      <c r="C43" s="62" t="s">
        <v>606</v>
      </c>
      <c r="D43" s="63">
        <v>44718</v>
      </c>
      <c r="E43" s="61" t="s">
        <v>1147</v>
      </c>
      <c r="F43" s="61"/>
      <c r="G43" s="61" t="s">
        <v>607</v>
      </c>
      <c r="H43" s="64">
        <v>600</v>
      </c>
      <c r="I43" s="73">
        <v>1</v>
      </c>
    </row>
    <row r="44" spans="1:18" s="68" customFormat="1" ht="22.5" x14ac:dyDescent="0.2">
      <c r="A44" s="61" t="s">
        <v>679</v>
      </c>
      <c r="B44" s="62" t="s">
        <v>579</v>
      </c>
      <c r="C44" s="62" t="s">
        <v>608</v>
      </c>
      <c r="D44" s="63">
        <v>44719</v>
      </c>
      <c r="E44" s="61" t="s">
        <v>609</v>
      </c>
      <c r="F44" s="61"/>
      <c r="G44" s="61" t="s">
        <v>610</v>
      </c>
      <c r="H44" s="64">
        <v>10</v>
      </c>
      <c r="I44" s="73">
        <v>3</v>
      </c>
      <c r="K44" s="65"/>
      <c r="L44" s="65"/>
      <c r="M44" s="65"/>
      <c r="N44" s="65"/>
      <c r="O44" s="65"/>
      <c r="P44" s="65"/>
      <c r="Q44" s="65"/>
      <c r="R44" s="65"/>
    </row>
    <row r="45" spans="1:18" s="68" customFormat="1" x14ac:dyDescent="0.2">
      <c r="A45" s="61" t="s">
        <v>679</v>
      </c>
      <c r="B45" s="62" t="s">
        <v>611</v>
      </c>
      <c r="C45" s="62" t="s">
        <v>612</v>
      </c>
      <c r="D45" s="63">
        <v>44720</v>
      </c>
      <c r="E45" s="61" t="s">
        <v>613</v>
      </c>
      <c r="F45" s="61"/>
      <c r="G45" s="61" t="s">
        <v>614</v>
      </c>
      <c r="H45" s="64">
        <v>19</v>
      </c>
      <c r="I45" s="73">
        <v>2</v>
      </c>
      <c r="K45" s="65"/>
      <c r="L45" s="65"/>
      <c r="M45" s="65"/>
      <c r="N45" s="65"/>
      <c r="O45" s="65"/>
      <c r="P45" s="65"/>
      <c r="Q45" s="65"/>
      <c r="R45" s="65"/>
    </row>
    <row r="46" spans="1:18" s="68" customFormat="1" x14ac:dyDescent="0.2">
      <c r="A46" s="61" t="s">
        <v>679</v>
      </c>
      <c r="B46" s="62" t="s">
        <v>1233</v>
      </c>
      <c r="C46" s="62" t="s">
        <v>615</v>
      </c>
      <c r="D46" s="63">
        <v>44721</v>
      </c>
      <c r="E46" s="61" t="s">
        <v>616</v>
      </c>
      <c r="F46" s="61"/>
      <c r="G46" s="61" t="s">
        <v>617</v>
      </c>
      <c r="H46" s="64">
        <v>230</v>
      </c>
      <c r="I46" s="73">
        <v>2</v>
      </c>
      <c r="K46" s="65"/>
      <c r="L46" s="65"/>
      <c r="M46" s="65"/>
      <c r="N46" s="65"/>
      <c r="O46" s="65"/>
      <c r="P46" s="65"/>
      <c r="Q46" s="65"/>
      <c r="R46" s="65"/>
    </row>
    <row r="47" spans="1:18" s="68" customFormat="1" x14ac:dyDescent="0.2">
      <c r="A47" s="61" t="s">
        <v>679</v>
      </c>
      <c r="B47" s="62" t="s">
        <v>1234</v>
      </c>
      <c r="C47" s="62" t="s">
        <v>1078</v>
      </c>
      <c r="D47" s="63">
        <v>44722</v>
      </c>
      <c r="E47" s="61" t="s">
        <v>1148</v>
      </c>
      <c r="F47" s="61"/>
      <c r="G47" s="61" t="s">
        <v>618</v>
      </c>
      <c r="H47" s="64">
        <v>175</v>
      </c>
      <c r="I47" s="73">
        <v>2</v>
      </c>
      <c r="K47" s="65"/>
      <c r="L47" s="65"/>
      <c r="M47" s="65"/>
      <c r="N47" s="65"/>
      <c r="O47" s="65"/>
      <c r="P47" s="65"/>
      <c r="Q47" s="65"/>
      <c r="R47" s="65"/>
    </row>
    <row r="48" spans="1:18" s="68" customFormat="1" x14ac:dyDescent="0.2">
      <c r="A48" s="61" t="s">
        <v>679</v>
      </c>
      <c r="B48" s="62" t="s">
        <v>619</v>
      </c>
      <c r="C48" s="62">
        <v>369963</v>
      </c>
      <c r="D48" s="63">
        <v>44723</v>
      </c>
      <c r="E48" s="61" t="s">
        <v>620</v>
      </c>
      <c r="F48" s="61"/>
      <c r="G48" s="61" t="s">
        <v>621</v>
      </c>
      <c r="H48" s="64"/>
      <c r="I48" s="73">
        <v>1</v>
      </c>
      <c r="K48" s="65"/>
      <c r="L48" s="65"/>
      <c r="M48" s="65"/>
      <c r="N48" s="65"/>
      <c r="O48" s="65"/>
      <c r="P48" s="65"/>
      <c r="Q48" s="65"/>
      <c r="R48" s="65"/>
    </row>
    <row r="49" spans="1:18" s="68" customFormat="1" ht="101.25" x14ac:dyDescent="0.2">
      <c r="A49" s="61" t="s">
        <v>680</v>
      </c>
      <c r="B49" s="62"/>
      <c r="C49" s="62"/>
      <c r="D49" s="63">
        <v>44724</v>
      </c>
      <c r="E49" s="61" t="s">
        <v>1149</v>
      </c>
      <c r="F49" s="61"/>
      <c r="G49" s="61"/>
      <c r="H49" s="64"/>
      <c r="I49" s="73">
        <v>10</v>
      </c>
      <c r="K49" s="65"/>
      <c r="L49" s="65"/>
      <c r="M49" s="65"/>
      <c r="N49" s="65"/>
      <c r="O49" s="65"/>
      <c r="P49" s="65"/>
      <c r="Q49" s="65"/>
      <c r="R49" s="65"/>
    </row>
    <row r="50" spans="1:18" s="68" customFormat="1" x14ac:dyDescent="0.2">
      <c r="A50" s="61" t="s">
        <v>680</v>
      </c>
      <c r="B50" s="62" t="s">
        <v>1235</v>
      </c>
      <c r="C50" s="62">
        <v>20200136</v>
      </c>
      <c r="D50" s="63">
        <v>44725</v>
      </c>
      <c r="E50" s="61" t="s">
        <v>1150</v>
      </c>
      <c r="F50" s="61"/>
      <c r="G50" s="61" t="s">
        <v>622</v>
      </c>
      <c r="H50" s="64">
        <v>360</v>
      </c>
      <c r="I50" s="73">
        <v>10</v>
      </c>
      <c r="K50" s="65"/>
      <c r="L50" s="65"/>
      <c r="M50" s="65"/>
      <c r="N50" s="65"/>
      <c r="O50" s="65"/>
      <c r="P50" s="65"/>
      <c r="Q50" s="65"/>
      <c r="R50" s="65"/>
    </row>
    <row r="51" spans="1:18" s="68" customFormat="1" ht="22.5" x14ac:dyDescent="0.2">
      <c r="A51" s="61" t="s">
        <v>680</v>
      </c>
      <c r="B51" s="62" t="s">
        <v>1236</v>
      </c>
      <c r="C51" s="62" t="s">
        <v>582</v>
      </c>
      <c r="D51" s="63">
        <v>44726</v>
      </c>
      <c r="E51" s="61" t="s">
        <v>623</v>
      </c>
      <c r="F51" s="61"/>
      <c r="G51" s="61" t="s">
        <v>583</v>
      </c>
      <c r="H51" s="64">
        <v>500</v>
      </c>
      <c r="I51" s="73">
        <v>10</v>
      </c>
      <c r="K51" s="65"/>
      <c r="L51" s="65"/>
      <c r="M51" s="65"/>
      <c r="N51" s="65"/>
      <c r="O51" s="65"/>
      <c r="P51" s="65"/>
      <c r="Q51" s="65"/>
      <c r="R51" s="65"/>
    </row>
    <row r="52" spans="1:18" s="68" customFormat="1" x14ac:dyDescent="0.2">
      <c r="A52" s="61" t="s">
        <v>680</v>
      </c>
      <c r="B52" s="67">
        <v>44409</v>
      </c>
      <c r="C52" s="62" t="s">
        <v>624</v>
      </c>
      <c r="D52" s="63">
        <v>44727</v>
      </c>
      <c r="E52" s="61" t="s">
        <v>1151</v>
      </c>
      <c r="F52" s="61"/>
      <c r="G52" s="61" t="s">
        <v>625</v>
      </c>
      <c r="H52" s="64">
        <v>20</v>
      </c>
      <c r="I52" s="73">
        <v>10</v>
      </c>
      <c r="K52" s="65"/>
      <c r="L52" s="65"/>
      <c r="M52" s="65"/>
      <c r="N52" s="65"/>
      <c r="O52" s="65"/>
      <c r="P52" s="65"/>
      <c r="Q52" s="65"/>
      <c r="R52" s="65"/>
    </row>
    <row r="53" spans="1:18" s="68" customFormat="1" x14ac:dyDescent="0.2">
      <c r="A53" s="61" t="s">
        <v>680</v>
      </c>
      <c r="B53" s="62" t="s">
        <v>1237</v>
      </c>
      <c r="C53" s="62" t="s">
        <v>626</v>
      </c>
      <c r="D53" s="63">
        <v>44728</v>
      </c>
      <c r="E53" s="61" t="s">
        <v>627</v>
      </c>
      <c r="F53" s="61"/>
      <c r="G53" s="61" t="s">
        <v>628</v>
      </c>
      <c r="H53" s="64">
        <v>25</v>
      </c>
      <c r="I53" s="73">
        <v>10</v>
      </c>
      <c r="K53" s="65"/>
      <c r="L53" s="65"/>
      <c r="M53" s="65"/>
      <c r="N53" s="65"/>
      <c r="O53" s="65"/>
      <c r="P53" s="65"/>
      <c r="Q53" s="65"/>
      <c r="R53" s="65"/>
    </row>
    <row r="54" spans="1:18" s="68" customFormat="1" ht="22.5" x14ac:dyDescent="0.2">
      <c r="A54" s="61" t="s">
        <v>681</v>
      </c>
      <c r="B54" s="67">
        <v>44440</v>
      </c>
      <c r="C54" s="62" t="s">
        <v>1079</v>
      </c>
      <c r="D54" s="63">
        <v>44729</v>
      </c>
      <c r="E54" s="61" t="s">
        <v>629</v>
      </c>
      <c r="F54" s="61"/>
      <c r="G54" s="61" t="s">
        <v>630</v>
      </c>
      <c r="H54" s="64">
        <v>20000</v>
      </c>
      <c r="I54" s="73">
        <v>5</v>
      </c>
      <c r="K54" s="65"/>
      <c r="L54" s="65"/>
      <c r="M54" s="65"/>
      <c r="N54" s="65"/>
      <c r="O54" s="65"/>
      <c r="P54" s="65"/>
      <c r="Q54" s="65"/>
      <c r="R54" s="65"/>
    </row>
    <row r="55" spans="1:18" s="68" customFormat="1" ht="45" x14ac:dyDescent="0.2">
      <c r="A55" s="61" t="s">
        <v>682</v>
      </c>
      <c r="B55" s="62" t="s">
        <v>1238</v>
      </c>
      <c r="C55" s="62" t="s">
        <v>631</v>
      </c>
      <c r="D55" s="63">
        <v>44730</v>
      </c>
      <c r="E55" s="61" t="s">
        <v>632</v>
      </c>
      <c r="F55" s="61"/>
      <c r="G55" s="61" t="s">
        <v>633</v>
      </c>
      <c r="H55" s="64">
        <v>30000</v>
      </c>
      <c r="I55" s="73">
        <v>5</v>
      </c>
      <c r="K55" s="65"/>
      <c r="L55" s="65"/>
      <c r="M55" s="65"/>
      <c r="N55" s="65"/>
      <c r="O55" s="65"/>
      <c r="P55" s="65"/>
      <c r="Q55" s="65"/>
      <c r="R55" s="65"/>
    </row>
    <row r="56" spans="1:18" s="68" customFormat="1" ht="123.75" x14ac:dyDescent="0.2">
      <c r="A56" s="61" t="s">
        <v>634</v>
      </c>
      <c r="B56" s="62"/>
      <c r="C56" s="62"/>
      <c r="D56" s="63">
        <v>44731</v>
      </c>
      <c r="E56" s="61" t="s">
        <v>1152</v>
      </c>
      <c r="F56" s="61"/>
      <c r="G56" s="61" t="s">
        <v>492</v>
      </c>
      <c r="H56" s="64"/>
      <c r="I56" s="73"/>
      <c r="K56" s="65"/>
      <c r="L56" s="65"/>
      <c r="M56" s="65"/>
      <c r="N56" s="65"/>
      <c r="O56" s="65"/>
      <c r="P56" s="65"/>
      <c r="Q56" s="65"/>
      <c r="R56" s="65"/>
    </row>
    <row r="57" spans="1:18" s="68" customFormat="1" ht="22.5" x14ac:dyDescent="0.2">
      <c r="A57" s="61" t="s">
        <v>679</v>
      </c>
      <c r="B57" s="62" t="s">
        <v>635</v>
      </c>
      <c r="C57" s="62" t="s">
        <v>636</v>
      </c>
      <c r="D57" s="63">
        <v>44732</v>
      </c>
      <c r="E57" s="61" t="s">
        <v>1153</v>
      </c>
      <c r="F57" s="61"/>
      <c r="G57" s="61" t="s">
        <v>637</v>
      </c>
      <c r="H57" s="64">
        <v>123</v>
      </c>
      <c r="I57" s="73">
        <v>2</v>
      </c>
      <c r="K57" s="65"/>
      <c r="L57" s="65"/>
      <c r="M57" s="65"/>
      <c r="N57" s="65"/>
      <c r="O57" s="65"/>
      <c r="P57" s="65"/>
      <c r="Q57" s="65"/>
      <c r="R57" s="65"/>
    </row>
    <row r="58" spans="1:18" s="68" customFormat="1" ht="22.5" x14ac:dyDescent="0.2">
      <c r="A58" s="61" t="s">
        <v>679</v>
      </c>
      <c r="B58" s="62" t="s">
        <v>638</v>
      </c>
      <c r="C58" s="62" t="s">
        <v>639</v>
      </c>
      <c r="D58" s="63">
        <v>44733</v>
      </c>
      <c r="E58" s="61" t="s">
        <v>1154</v>
      </c>
      <c r="F58" s="61"/>
      <c r="G58" s="61" t="s">
        <v>640</v>
      </c>
      <c r="H58" s="64">
        <v>1600</v>
      </c>
      <c r="I58" s="73">
        <v>2</v>
      </c>
      <c r="K58" s="65"/>
      <c r="L58" s="65"/>
      <c r="M58" s="65"/>
      <c r="N58" s="65"/>
      <c r="O58" s="65"/>
      <c r="P58" s="65"/>
      <c r="Q58" s="65"/>
      <c r="R58" s="65"/>
    </row>
    <row r="59" spans="1:18" s="68" customFormat="1" x14ac:dyDescent="0.2">
      <c r="A59" s="61" t="s">
        <v>679</v>
      </c>
      <c r="B59" s="62"/>
      <c r="C59" s="62"/>
      <c r="D59" s="63">
        <v>44734</v>
      </c>
      <c r="E59" s="61" t="s">
        <v>566</v>
      </c>
      <c r="F59" s="61"/>
      <c r="G59" s="61"/>
      <c r="H59" s="64"/>
      <c r="I59" s="73">
        <v>2</v>
      </c>
      <c r="K59" s="65"/>
      <c r="L59" s="65"/>
      <c r="M59" s="65"/>
      <c r="N59" s="65"/>
      <c r="O59" s="65"/>
      <c r="P59" s="65"/>
      <c r="Q59" s="65"/>
      <c r="R59" s="65"/>
    </row>
    <row r="60" spans="1:18" s="68" customFormat="1" x14ac:dyDescent="0.2">
      <c r="A60" s="61" t="s">
        <v>679</v>
      </c>
      <c r="B60" s="62" t="s">
        <v>641</v>
      </c>
      <c r="C60" s="62" t="s">
        <v>642</v>
      </c>
      <c r="D60" s="63">
        <v>44735</v>
      </c>
      <c r="E60" s="61" t="s">
        <v>643</v>
      </c>
      <c r="F60" s="61"/>
      <c r="G60" s="61" t="s">
        <v>644</v>
      </c>
      <c r="H60" s="64">
        <v>21.36</v>
      </c>
      <c r="I60" s="73">
        <v>2</v>
      </c>
      <c r="K60" s="65"/>
      <c r="L60" s="65"/>
      <c r="M60" s="65"/>
      <c r="N60" s="65"/>
      <c r="O60" s="65"/>
      <c r="P60" s="65"/>
      <c r="Q60" s="65"/>
      <c r="R60" s="65"/>
    </row>
    <row r="61" spans="1:18" s="68" customFormat="1" x14ac:dyDescent="0.2">
      <c r="A61" s="61" t="s">
        <v>679</v>
      </c>
      <c r="B61" s="62" t="s">
        <v>1239</v>
      </c>
      <c r="C61" s="62" t="s">
        <v>645</v>
      </c>
      <c r="D61" s="63">
        <v>44736</v>
      </c>
      <c r="E61" s="61" t="s">
        <v>1155</v>
      </c>
      <c r="F61" s="61"/>
      <c r="G61" s="61" t="s">
        <v>646</v>
      </c>
      <c r="H61" s="64">
        <v>20</v>
      </c>
      <c r="I61" s="73">
        <v>2</v>
      </c>
      <c r="K61" s="65"/>
      <c r="L61" s="65"/>
      <c r="M61" s="65"/>
      <c r="N61" s="65"/>
      <c r="O61" s="65"/>
      <c r="P61" s="65"/>
      <c r="Q61" s="65"/>
      <c r="R61" s="65"/>
    </row>
    <row r="62" spans="1:18" s="68" customFormat="1" x14ac:dyDescent="0.2">
      <c r="A62" s="61" t="s">
        <v>679</v>
      </c>
      <c r="B62" s="62" t="s">
        <v>1240</v>
      </c>
      <c r="C62" s="62" t="s">
        <v>647</v>
      </c>
      <c r="D62" s="63">
        <v>44737</v>
      </c>
      <c r="E62" s="61" t="s">
        <v>1156</v>
      </c>
      <c r="F62" s="61"/>
      <c r="G62" s="61" t="s">
        <v>648</v>
      </c>
      <c r="H62" s="64">
        <v>200</v>
      </c>
      <c r="I62" s="73">
        <v>2</v>
      </c>
      <c r="K62" s="65"/>
      <c r="L62" s="65"/>
      <c r="M62" s="65"/>
      <c r="N62" s="65"/>
      <c r="O62" s="65"/>
      <c r="P62" s="65"/>
      <c r="Q62" s="65"/>
      <c r="R62" s="65"/>
    </row>
    <row r="63" spans="1:18" s="68" customFormat="1" ht="22.5" x14ac:dyDescent="0.2">
      <c r="A63" s="61" t="s">
        <v>679</v>
      </c>
      <c r="B63" s="62" t="s">
        <v>1241</v>
      </c>
      <c r="C63" s="62" t="s">
        <v>649</v>
      </c>
      <c r="D63" s="63">
        <v>44738</v>
      </c>
      <c r="E63" s="61" t="s">
        <v>650</v>
      </c>
      <c r="F63" s="61"/>
      <c r="G63" s="61" t="s">
        <v>651</v>
      </c>
      <c r="H63" s="64">
        <v>201.5</v>
      </c>
      <c r="I63" s="73">
        <v>2</v>
      </c>
      <c r="K63" s="65"/>
      <c r="L63" s="65"/>
      <c r="M63" s="65"/>
      <c r="N63" s="65"/>
      <c r="O63" s="65"/>
      <c r="P63" s="65"/>
      <c r="Q63" s="65"/>
      <c r="R63" s="65"/>
    </row>
    <row r="64" spans="1:18" s="68" customFormat="1" ht="22.5" x14ac:dyDescent="0.2">
      <c r="A64" s="61" t="s">
        <v>679</v>
      </c>
      <c r="B64" s="62" t="s">
        <v>1242</v>
      </c>
      <c r="C64" s="62" t="s">
        <v>652</v>
      </c>
      <c r="D64" s="63">
        <v>44739</v>
      </c>
      <c r="E64" s="61" t="s">
        <v>653</v>
      </c>
      <c r="F64" s="61"/>
      <c r="G64" s="61" t="s">
        <v>654</v>
      </c>
      <c r="H64" s="64">
        <v>1010</v>
      </c>
      <c r="I64" s="73">
        <v>2</v>
      </c>
      <c r="K64" s="65"/>
      <c r="L64" s="65"/>
      <c r="M64" s="65"/>
      <c r="N64" s="65"/>
      <c r="O64" s="65"/>
      <c r="P64" s="65"/>
      <c r="Q64" s="65"/>
      <c r="R64" s="65"/>
    </row>
    <row r="65" spans="1:18" s="68" customFormat="1" ht="45" x14ac:dyDescent="0.2">
      <c r="A65" s="61" t="s">
        <v>679</v>
      </c>
      <c r="B65" s="62" t="s">
        <v>655</v>
      </c>
      <c r="C65" s="62" t="s">
        <v>605</v>
      </c>
      <c r="D65" s="63">
        <v>44740</v>
      </c>
      <c r="E65" s="61" t="s">
        <v>1157</v>
      </c>
      <c r="F65" s="61"/>
      <c r="G65" s="61" t="s">
        <v>656</v>
      </c>
      <c r="H65" s="64">
        <v>1330</v>
      </c>
      <c r="I65" s="73">
        <v>2</v>
      </c>
      <c r="K65" s="65"/>
      <c r="L65" s="65"/>
      <c r="M65" s="65"/>
      <c r="N65" s="65"/>
      <c r="O65" s="65"/>
      <c r="P65" s="65"/>
      <c r="Q65" s="65"/>
      <c r="R65" s="65"/>
    </row>
    <row r="66" spans="1:18" s="68" customFormat="1" ht="22.5" x14ac:dyDescent="0.2">
      <c r="A66" s="61" t="s">
        <v>683</v>
      </c>
      <c r="B66" s="67">
        <v>44531</v>
      </c>
      <c r="C66" s="62" t="s">
        <v>657</v>
      </c>
      <c r="D66" s="63">
        <v>44741</v>
      </c>
      <c r="E66" s="61" t="s">
        <v>1158</v>
      </c>
      <c r="F66" s="61"/>
      <c r="G66" s="61" t="s">
        <v>658</v>
      </c>
      <c r="H66" s="64">
        <v>1000</v>
      </c>
      <c r="I66" s="73">
        <v>10</v>
      </c>
      <c r="K66" s="65"/>
      <c r="L66" s="65"/>
      <c r="M66" s="65"/>
      <c r="N66" s="65"/>
      <c r="O66" s="65"/>
      <c r="P66" s="65"/>
      <c r="Q66" s="65"/>
      <c r="R66" s="65"/>
    </row>
    <row r="67" spans="1:18" s="68" customFormat="1" ht="22.5" x14ac:dyDescent="0.2">
      <c r="A67" s="61" t="s">
        <v>684</v>
      </c>
      <c r="B67" s="62" t="s">
        <v>1243</v>
      </c>
      <c r="C67" s="62" t="s">
        <v>659</v>
      </c>
      <c r="D67" s="63">
        <v>44742</v>
      </c>
      <c r="E67" s="61" t="s">
        <v>660</v>
      </c>
      <c r="F67" s="61"/>
      <c r="G67" s="61" t="s">
        <v>661</v>
      </c>
      <c r="H67" s="64">
        <v>200</v>
      </c>
      <c r="I67" s="73">
        <v>10</v>
      </c>
      <c r="K67" s="65"/>
      <c r="L67" s="65"/>
      <c r="M67" s="65"/>
      <c r="N67" s="65"/>
      <c r="O67" s="65"/>
      <c r="P67" s="65"/>
      <c r="Q67" s="65"/>
      <c r="R67" s="65"/>
    </row>
    <row r="68" spans="1:18" s="68" customFormat="1" ht="67.5" x14ac:dyDescent="0.2">
      <c r="A68" s="61" t="s">
        <v>685</v>
      </c>
      <c r="B68" s="62"/>
      <c r="C68" s="62"/>
      <c r="D68" s="63">
        <v>44743</v>
      </c>
      <c r="E68" s="61" t="s">
        <v>1159</v>
      </c>
      <c r="F68" s="61"/>
      <c r="G68" s="61"/>
      <c r="H68" s="64"/>
      <c r="I68" s="73">
        <v>10</v>
      </c>
      <c r="K68" s="65"/>
      <c r="L68" s="65"/>
      <c r="M68" s="65"/>
      <c r="N68" s="65"/>
      <c r="O68" s="65"/>
      <c r="P68" s="65"/>
      <c r="Q68" s="65"/>
      <c r="R68" s="65"/>
    </row>
    <row r="69" spans="1:18" s="68" customFormat="1" x14ac:dyDescent="0.2">
      <c r="A69" s="61" t="s">
        <v>685</v>
      </c>
      <c r="B69" s="62" t="s">
        <v>1244</v>
      </c>
      <c r="C69" s="62" t="s">
        <v>605</v>
      </c>
      <c r="D69" s="63">
        <v>44744</v>
      </c>
      <c r="E69" s="61" t="s">
        <v>662</v>
      </c>
      <c r="F69" s="61"/>
      <c r="G69" s="61" t="s">
        <v>663</v>
      </c>
      <c r="H69" s="64">
        <v>147.35</v>
      </c>
      <c r="I69" s="73">
        <v>10</v>
      </c>
      <c r="K69" s="65"/>
      <c r="L69" s="65"/>
      <c r="M69" s="65"/>
      <c r="N69" s="65"/>
      <c r="O69" s="65"/>
      <c r="P69" s="65"/>
      <c r="Q69" s="65"/>
      <c r="R69" s="65"/>
    </row>
    <row r="70" spans="1:18" s="68" customFormat="1" ht="45" x14ac:dyDescent="0.2">
      <c r="A70" s="61" t="s">
        <v>685</v>
      </c>
      <c r="B70" s="62" t="s">
        <v>1245</v>
      </c>
      <c r="C70" s="62" t="s">
        <v>664</v>
      </c>
      <c r="D70" s="63">
        <v>44745</v>
      </c>
      <c r="E70" s="61" t="s">
        <v>665</v>
      </c>
      <c r="F70" s="61"/>
      <c r="G70" s="61" t="s">
        <v>666</v>
      </c>
      <c r="H70" s="64">
        <v>2500</v>
      </c>
      <c r="I70" s="73">
        <v>10</v>
      </c>
      <c r="K70" s="65"/>
      <c r="L70" s="65"/>
      <c r="M70" s="65"/>
      <c r="N70" s="65"/>
      <c r="O70" s="65"/>
      <c r="P70" s="65"/>
      <c r="Q70" s="65"/>
      <c r="R70" s="65"/>
    </row>
    <row r="71" spans="1:18" s="68" customFormat="1" x14ac:dyDescent="0.2">
      <c r="A71" s="61" t="s">
        <v>685</v>
      </c>
      <c r="B71" s="62" t="s">
        <v>1246</v>
      </c>
      <c r="C71" s="62" t="s">
        <v>591</v>
      </c>
      <c r="D71" s="63">
        <v>44746</v>
      </c>
      <c r="E71" s="61" t="s">
        <v>667</v>
      </c>
      <c r="F71" s="61"/>
      <c r="G71" s="61" t="s">
        <v>668</v>
      </c>
      <c r="H71" s="64">
        <v>1200</v>
      </c>
      <c r="I71" s="73">
        <v>10</v>
      </c>
      <c r="K71" s="65"/>
      <c r="L71" s="65"/>
      <c r="M71" s="65"/>
      <c r="N71" s="65"/>
      <c r="O71" s="65"/>
      <c r="P71" s="65"/>
      <c r="Q71" s="65"/>
      <c r="R71" s="65"/>
    </row>
    <row r="72" spans="1:18" s="68" customFormat="1" ht="45" x14ac:dyDescent="0.2">
      <c r="A72" s="61" t="s">
        <v>685</v>
      </c>
      <c r="B72" s="62" t="s">
        <v>1247</v>
      </c>
      <c r="C72" s="62" t="s">
        <v>669</v>
      </c>
      <c r="D72" s="63">
        <v>44747</v>
      </c>
      <c r="E72" s="61" t="s">
        <v>1160</v>
      </c>
      <c r="F72" s="61"/>
      <c r="G72" s="61" t="s">
        <v>670</v>
      </c>
      <c r="H72" s="64">
        <v>350</v>
      </c>
      <c r="I72" s="73">
        <v>10</v>
      </c>
      <c r="K72" s="65"/>
      <c r="L72" s="65"/>
      <c r="M72" s="65"/>
      <c r="N72" s="65"/>
      <c r="O72" s="65"/>
      <c r="P72" s="65"/>
      <c r="Q72" s="65"/>
      <c r="R72" s="65"/>
    </row>
    <row r="73" spans="1:18" s="68" customFormat="1" ht="67.5" x14ac:dyDescent="0.2">
      <c r="A73" s="61" t="s">
        <v>685</v>
      </c>
      <c r="B73" s="62"/>
      <c r="C73" s="62"/>
      <c r="D73" s="63">
        <v>44748</v>
      </c>
      <c r="E73" s="61" t="s">
        <v>1161</v>
      </c>
      <c r="F73" s="61"/>
      <c r="G73" s="61"/>
      <c r="H73" s="64"/>
      <c r="I73" s="73">
        <v>10</v>
      </c>
      <c r="K73" s="65"/>
      <c r="L73" s="65"/>
      <c r="M73" s="65"/>
      <c r="N73" s="65"/>
      <c r="O73" s="65"/>
      <c r="P73" s="65"/>
      <c r="Q73" s="65"/>
      <c r="R73" s="65"/>
    </row>
    <row r="74" spans="1:18" s="68" customFormat="1" ht="22.5" x14ac:dyDescent="0.2">
      <c r="A74" s="61" t="s">
        <v>685</v>
      </c>
      <c r="B74" s="62" t="s">
        <v>1248</v>
      </c>
      <c r="C74" s="62" t="s">
        <v>671</v>
      </c>
      <c r="D74" s="63">
        <v>44749</v>
      </c>
      <c r="E74" s="61" t="s">
        <v>672</v>
      </c>
      <c r="F74" s="61"/>
      <c r="G74" s="61" t="s">
        <v>673</v>
      </c>
      <c r="H74" s="64"/>
      <c r="I74" s="73">
        <v>10</v>
      </c>
      <c r="K74" s="65"/>
      <c r="L74" s="65"/>
      <c r="M74" s="65"/>
      <c r="N74" s="65"/>
      <c r="O74" s="65"/>
      <c r="P74" s="65"/>
      <c r="Q74" s="65"/>
      <c r="R74" s="65"/>
    </row>
    <row r="75" spans="1:18" s="68" customFormat="1" x14ac:dyDescent="0.2">
      <c r="A75" s="61" t="s">
        <v>685</v>
      </c>
      <c r="B75" s="62" t="s">
        <v>1249</v>
      </c>
      <c r="C75" s="62" t="s">
        <v>1080</v>
      </c>
      <c r="D75" s="63">
        <v>44750</v>
      </c>
      <c r="E75" s="61" t="s">
        <v>674</v>
      </c>
      <c r="F75" s="61"/>
      <c r="G75" s="61" t="s">
        <v>675</v>
      </c>
      <c r="H75" s="64"/>
      <c r="I75" s="73">
        <v>10</v>
      </c>
      <c r="K75" s="65"/>
      <c r="L75" s="65"/>
      <c r="M75" s="65"/>
      <c r="N75" s="65"/>
      <c r="O75" s="65"/>
      <c r="P75" s="65"/>
      <c r="Q75" s="65"/>
      <c r="R75" s="65"/>
    </row>
    <row r="76" spans="1:18" s="68" customFormat="1" ht="33.75" x14ac:dyDescent="0.2">
      <c r="A76" s="61" t="s">
        <v>686</v>
      </c>
      <c r="B76" s="62" t="s">
        <v>1250</v>
      </c>
      <c r="C76" s="62" t="s">
        <v>676</v>
      </c>
      <c r="D76" s="63">
        <v>44751</v>
      </c>
      <c r="E76" s="61" t="s">
        <v>677</v>
      </c>
      <c r="F76" s="61"/>
      <c r="G76" s="61" t="s">
        <v>678</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435" priority="7" stopIfTrue="1">
      <formula>$A8&lt;&gt;""</formula>
    </cfRule>
  </conditionalFormatting>
  <conditionalFormatting sqref="D2884:D2911 D8:H2883">
    <cfRule type="expression" dxfId="434" priority="6" stopIfTrue="1">
      <formula>$A8&lt;&gt;""</formula>
    </cfRule>
  </conditionalFormatting>
  <conditionalFormatting sqref="A8:A2911">
    <cfRule type="expression" dxfId="433" priority="5" stopIfTrue="1">
      <formula>$A8&lt;&gt;""</formula>
    </cfRule>
  </conditionalFormatting>
  <conditionalFormatting sqref="B2884:C2886">
    <cfRule type="expression" dxfId="432" priority="4" stopIfTrue="1">
      <formula>$A2884&lt;&gt;""</formula>
    </cfRule>
  </conditionalFormatting>
  <conditionalFormatting sqref="D2884:H2886">
    <cfRule type="expression" dxfId="431" priority="3" stopIfTrue="1">
      <formula>$A2884&lt;&gt;""</formula>
    </cfRule>
  </conditionalFormatting>
  <conditionalFormatting sqref="A2884:A2886">
    <cfRule type="expression" dxfId="430" priority="2" stopIfTrue="1">
      <formula>$A2884&lt;&gt;""</formula>
    </cfRule>
  </conditionalFormatting>
  <conditionalFormatting sqref="I8:I76">
    <cfRule type="expression" dxfId="429"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44562</formula1>
      <formula2>44926</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pageSetUpPr fitToPage="1"/>
  </sheetPr>
  <dimension ref="A1:G61"/>
  <sheetViews>
    <sheetView tabSelected="1"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7" hidden="1" customWidth="1"/>
    <col min="8" max="16384" width="11.42578125" style="38"/>
  </cols>
  <sheetData>
    <row r="1" spans="1:7" s="36" customFormat="1" ht="35.25" customHeight="1" x14ac:dyDescent="0.2">
      <c r="A1" s="348" t="s">
        <v>523</v>
      </c>
      <c r="B1" s="349"/>
      <c r="C1" s="211">
        <v>44834</v>
      </c>
      <c r="D1" s="35"/>
      <c r="G1" s="326">
        <v>44592</v>
      </c>
    </row>
    <row r="2" spans="1:7" ht="15" x14ac:dyDescent="0.25">
      <c r="A2" s="37"/>
      <c r="B2" s="37"/>
      <c r="G2" s="326">
        <v>44620</v>
      </c>
    </row>
    <row r="3" spans="1:7" ht="14.25" x14ac:dyDescent="0.2">
      <c r="A3" s="39" t="s">
        <v>799</v>
      </c>
      <c r="B3" s="346" t="str">
        <f>INDEX(Adr!B:B,Doklady!B102+1)</f>
        <v>Slovenská nohejbalová asociácia</v>
      </c>
      <c r="C3" s="346"/>
      <c r="D3" s="346"/>
      <c r="G3" s="326">
        <v>44651</v>
      </c>
    </row>
    <row r="4" spans="1:7" ht="14.25" x14ac:dyDescent="0.2">
      <c r="A4" s="39" t="s">
        <v>518</v>
      </c>
      <c r="B4" s="38" t="str">
        <f>RIGHT("0000"&amp;INDEX(Adr!A:A,Doklady!B102+1),8)</f>
        <v>30806887</v>
      </c>
      <c r="G4" s="326">
        <v>44681</v>
      </c>
    </row>
    <row r="5" spans="1:7" ht="14.25" x14ac:dyDescent="0.2">
      <c r="A5" s="39" t="s">
        <v>519</v>
      </c>
      <c r="B5" s="38" t="str">
        <f>INDEX(Adr!D:D,Doklady!B102+1)&amp;", "&amp;INDEX(Adr!E:E,Doklady!B102+1)</f>
        <v>Junácka 6, Bratislava 3</v>
      </c>
      <c r="G5" s="326">
        <v>44712</v>
      </c>
    </row>
    <row r="6" spans="1:7" ht="14.25" x14ac:dyDescent="0.2">
      <c r="A6" s="39"/>
      <c r="G6" s="326">
        <v>44742</v>
      </c>
    </row>
    <row r="7" spans="1:7" ht="14.25" x14ac:dyDescent="0.2">
      <c r="G7" s="326">
        <v>44773</v>
      </c>
    </row>
    <row r="8" spans="1:7" ht="14.25" x14ac:dyDescent="0.2">
      <c r="G8" s="326">
        <v>44804</v>
      </c>
    </row>
    <row r="9" spans="1:7" ht="22.5" x14ac:dyDescent="0.2">
      <c r="A9" s="40" t="s">
        <v>4</v>
      </c>
      <c r="B9" s="40" t="s">
        <v>4</v>
      </c>
      <c r="C9" s="41" t="s">
        <v>522</v>
      </c>
      <c r="G9" s="326">
        <v>44834</v>
      </c>
    </row>
    <row r="10" spans="1:7" ht="14.25" x14ac:dyDescent="0.2">
      <c r="A10" s="169" t="s">
        <v>7</v>
      </c>
      <c r="B10" s="170" t="s">
        <v>938</v>
      </c>
      <c r="C10" s="212">
        <f>+Spolu!C10</f>
        <v>0</v>
      </c>
      <c r="G10" s="326">
        <v>44865</v>
      </c>
    </row>
    <row r="11" spans="1:7" ht="14.25" x14ac:dyDescent="0.2">
      <c r="A11" s="169" t="s">
        <v>6</v>
      </c>
      <c r="B11" s="170" t="s">
        <v>198</v>
      </c>
      <c r="C11" s="212">
        <f>+Spolu!C11</f>
        <v>0</v>
      </c>
      <c r="G11" s="326">
        <v>44895</v>
      </c>
    </row>
    <row r="12" spans="1:7" ht="14.25" x14ac:dyDescent="0.2">
      <c r="A12" s="169" t="s">
        <v>10</v>
      </c>
      <c r="B12" s="170" t="s">
        <v>199</v>
      </c>
      <c r="C12" s="212">
        <v>10000</v>
      </c>
      <c r="G12" s="326">
        <v>44926</v>
      </c>
    </row>
    <row r="13" spans="1:7" ht="14.25" x14ac:dyDescent="0.2">
      <c r="A13" s="169" t="s">
        <v>9</v>
      </c>
      <c r="B13" s="170" t="s">
        <v>200</v>
      </c>
      <c r="C13" s="212">
        <f>+Spolu!C13</f>
        <v>0</v>
      </c>
      <c r="G13" s="326"/>
    </row>
    <row r="14" spans="1:7" ht="14.25" x14ac:dyDescent="0.2">
      <c r="A14" s="169" t="s">
        <v>12</v>
      </c>
      <c r="B14" s="170" t="s">
        <v>747</v>
      </c>
      <c r="C14" s="212">
        <f>+Spolu!C14</f>
        <v>0</v>
      </c>
      <c r="G14" s="326"/>
    </row>
    <row r="15" spans="1:7" ht="14.25" x14ac:dyDescent="0.2">
      <c r="A15" s="42" t="s">
        <v>520</v>
      </c>
      <c r="B15" s="168"/>
      <c r="C15" s="43">
        <f>SUM(C10:C14)</f>
        <v>10000</v>
      </c>
      <c r="G15" s="326"/>
    </row>
    <row r="16" spans="1:7" ht="14.25" x14ac:dyDescent="0.2">
      <c r="G16" s="326"/>
    </row>
    <row r="17" spans="1:5" ht="72" customHeight="1" x14ac:dyDescent="0.2">
      <c r="A17" s="347" t="s">
        <v>800</v>
      </c>
      <c r="B17" s="347"/>
      <c r="C17" s="347"/>
      <c r="D17" s="347"/>
      <c r="E17" s="44"/>
    </row>
    <row r="61" spans="1:1" x14ac:dyDescent="0.2">
      <c r="A61" s="38">
        <v>15</v>
      </c>
    </row>
  </sheetData>
  <sheetProtection sheet="1"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5000"/>
  <sheetViews>
    <sheetView view="pageLayout" topLeftCell="A127" zoomScaleNormal="30" zoomScaleSheetLayoutView="100" workbookViewId="0">
      <selection activeCell="H135" sqref="H135"/>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7" t="str">
        <f>IF(ROW()&lt;=B$3,INDEX(FP!F:F,B$2+ROW()-1)&amp;" - "&amp;INDEX(FP!C:C,B$2+ROW()-1),"")</f>
        <v>m - rozvoj športov, ktoré nie sú uznanými podľa zákona č. 440/2015 Z. z.</v>
      </c>
      <c r="B1" s="298" t="str">
        <f>INDEX(Adr!A:A,B102+1)</f>
        <v>30806887</v>
      </c>
      <c r="C1" s="299">
        <f>IF(ROW()&lt;=B$3,INDEX(FP!E:E,B$2+ROW()-1),"")</f>
        <v>0</v>
      </c>
      <c r="D1" s="300" t="str">
        <f>IF(ROW()&lt;=B$3,INDEX(FP!F:F,B$2+ROW()-1),"")</f>
        <v>m</v>
      </c>
      <c r="E1" s="300" t="str">
        <f>IF(ROW()&lt;=B$3,INDEX(FP!G:G,B$2+ROW()-1),"")</f>
        <v>026 03</v>
      </c>
      <c r="F1" s="300"/>
      <c r="G1" s="301" t="str">
        <f>IF(ROW()&lt;=B$3,INDEX(FP!C:C,B$2+ROW()-1),"")</f>
        <v>rozvoj športov, ktoré nie sú uznanými podľa zákona č. 440/2015 Z. z.</v>
      </c>
      <c r="H1" s="302">
        <f t="shared" ref="H1:H6" si="0">IF(ROW()&lt;=B$3,SUMIF(A$107:A$10042,A1,H$107:H$10042),"")</f>
        <v>3707.99</v>
      </c>
      <c r="I1" s="303">
        <f t="shared" ref="I1:I32" si="1">IF(ROW()&lt;=B$3,SUMIFS(H$103:H$50042,A$103:A$50042,J1,I$103:I$50042,K1),"")</f>
        <v>0</v>
      </c>
      <c r="J1" s="141" t="str">
        <f>$A1</f>
        <v>m - rozvoj športov, ktoré nie sú uznanými podľa zákona č. 440/2015 Z. z.</v>
      </c>
      <c r="K1" s="132">
        <v>99</v>
      </c>
      <c r="L1" s="117"/>
      <c r="M1" s="117"/>
      <c r="N1" s="117"/>
      <c r="O1" s="117"/>
      <c r="P1" s="117"/>
      <c r="Q1" s="117"/>
      <c r="R1" s="117"/>
      <c r="S1" s="117"/>
      <c r="T1" s="117"/>
      <c r="U1" s="117"/>
      <c r="V1" s="117"/>
      <c r="W1" s="117"/>
      <c r="X1" s="117"/>
    </row>
    <row r="2" spans="1:24" s="6" customFormat="1" ht="12" hidden="1" thickBot="1" x14ac:dyDescent="0.25">
      <c r="A2" s="297" t="str">
        <f>IF(ROW()&lt;=B$3,INDEX(FP!F:F,B$2+ROW()-1)&amp;" - "&amp;INDEX(FP!C:C,B$2+ROW()-1),"")</f>
        <v/>
      </c>
      <c r="B2" s="304">
        <f>MATCH(B1,FP!A:A,0)</f>
        <v>134</v>
      </c>
      <c r="C2" s="299" t="str">
        <f>IF(ROW()&lt;=B$3,INDEX(FP!E:E,B$2+ROW()-1),"")</f>
        <v/>
      </c>
      <c r="D2" s="300" t="str">
        <f>IF(ROW()&lt;=B$3,INDEX(FP!F:F,B$2+ROW()-1),"")</f>
        <v/>
      </c>
      <c r="E2" s="300" t="str">
        <f>IF(ROW()&lt;=B$3,INDEX(FP!G:G,B$2+ROW()-1),"")</f>
        <v/>
      </c>
      <c r="F2" s="300"/>
      <c r="G2" s="301" t="str">
        <f>IF(ROW()&lt;=B$3,INDEX(FP!C:C,B$2+ROW()-1),"")</f>
        <v/>
      </c>
      <c r="H2" s="302" t="str">
        <f t="shared" si="0"/>
        <v/>
      </c>
      <c r="I2" s="303" t="str">
        <f t="shared" si="1"/>
        <v/>
      </c>
      <c r="J2" s="141" t="str">
        <f>$A2</f>
        <v/>
      </c>
      <c r="K2" s="132">
        <v>99</v>
      </c>
      <c r="L2" s="128" t="s">
        <v>758</v>
      </c>
      <c r="M2" s="129" t="s">
        <v>765</v>
      </c>
      <c r="N2" s="117"/>
      <c r="O2" s="117"/>
      <c r="P2" s="117"/>
      <c r="Q2" s="117"/>
      <c r="R2" s="117"/>
      <c r="S2" s="117"/>
      <c r="T2" s="117"/>
      <c r="U2" s="117"/>
      <c r="V2" s="117"/>
      <c r="W2" s="117"/>
      <c r="X2" s="117"/>
    </row>
    <row r="3" spans="1:24" s="6" customFormat="1" ht="12" hidden="1" thickBot="1" x14ac:dyDescent="0.25">
      <c r="A3" s="297" t="str">
        <f>IF(ROW()&lt;=B$3,INDEX(FP!F:F,B$2+ROW()-1)&amp;" - "&amp;INDEX(FP!C:C,B$2+ROW()-1),"")</f>
        <v/>
      </c>
      <c r="B3" s="305">
        <f>COUNTIF(FP!A:A,Doklady!B1)</f>
        <v>1</v>
      </c>
      <c r="C3" s="299" t="str">
        <f>IF(ROW()&lt;=B$3,INDEX(FP!E:E,B$2+ROW()-1),"")</f>
        <v/>
      </c>
      <c r="D3" s="300" t="str">
        <f>IF(ROW()&lt;=B$3,INDEX(FP!F:F,B$2+ROW()-1),"")</f>
        <v/>
      </c>
      <c r="E3" s="300" t="str">
        <f>IF(ROW()&lt;=B$3,INDEX(FP!G:G,B$2+ROW()-1),"")</f>
        <v/>
      </c>
      <c r="F3" s="300"/>
      <c r="G3" s="301" t="str">
        <f>IF(ROW()&lt;=B$3,INDEX(FP!C:C,B$2+ROW()-1),"")</f>
        <v/>
      </c>
      <c r="H3" s="302" t="str">
        <f t="shared" si="0"/>
        <v/>
      </c>
      <c r="I3" s="303"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6" t="str">
        <f>IF(ROW()&lt;=B$3,INDEX(FP!F:F,B$2+ROW()-1)&amp;" - "&amp;INDEX(FP!C:C,B$2+ROW()-1),"")</f>
        <v/>
      </c>
      <c r="B4" s="307"/>
      <c r="C4" s="308" t="str">
        <f>IF(ROW()&lt;=B$3,INDEX(FP!E:E,B$2+ROW()-1),"")</f>
        <v/>
      </c>
      <c r="D4" s="300" t="str">
        <f>IF(ROW()&lt;=B$3,INDEX(FP!F:F,B$2+ROW()-1),"")</f>
        <v/>
      </c>
      <c r="E4" s="300" t="str">
        <f>IF(ROW()&lt;=B$3,INDEX(FP!G:G,B$2+ROW()-1),"")</f>
        <v/>
      </c>
      <c r="F4" s="300"/>
      <c r="G4" s="301" t="str">
        <f>IF(ROW()&lt;=B$3,INDEX(FP!C:C,B$2+ROW()-1),"")</f>
        <v/>
      </c>
      <c r="H4" s="302" t="str">
        <f t="shared" si="0"/>
        <v/>
      </c>
      <c r="I4" s="303" t="str">
        <f t="shared" si="1"/>
        <v/>
      </c>
      <c r="J4" s="141" t="str">
        <f t="shared" si="2"/>
        <v/>
      </c>
      <c r="K4" s="132">
        <v>99</v>
      </c>
      <c r="L4" s="133" t="s">
        <v>758</v>
      </c>
      <c r="M4" s="134" t="s">
        <v>765</v>
      </c>
    </row>
    <row r="5" spans="1:24" s="6" customFormat="1" ht="12" hidden="1" thickBot="1" x14ac:dyDescent="0.25">
      <c r="A5" s="306" t="str">
        <f>IF(ROW()&lt;=B$3,INDEX(FP!F:F,B$2+ROW()-1)&amp;" - "&amp;INDEX(FP!C:C,B$2+ROW()-1),"")</f>
        <v/>
      </c>
      <c r="B5" s="309"/>
      <c r="C5" s="308" t="str">
        <f>IF(ROW()&lt;=B$3,INDEX(FP!E:E,B$2+ROW()-1),"")</f>
        <v/>
      </c>
      <c r="D5" s="300" t="str">
        <f>IF(ROW()&lt;=B$3,INDEX(FP!F:F,B$2+ROW()-1),"")</f>
        <v/>
      </c>
      <c r="E5" s="300" t="str">
        <f>IF(ROW()&lt;=B$3,INDEX(FP!G:G,B$2+ROW()-1),"")</f>
        <v/>
      </c>
      <c r="F5" s="300"/>
      <c r="G5" s="301" t="str">
        <f>IF(ROW()&lt;=B$3,INDEX(FP!C:C,B$2+ROW()-1),"")</f>
        <v/>
      </c>
      <c r="H5" s="302" t="str">
        <f t="shared" si="0"/>
        <v/>
      </c>
      <c r="I5" s="303"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6" t="str">
        <f>IF(ROW()&lt;=B$3,INDEX(FP!F:F,B$2+ROW()-1)&amp;" - "&amp;INDEX(FP!C:C,B$2+ROW()-1),"")</f>
        <v/>
      </c>
      <c r="B6" s="309"/>
      <c r="C6" s="308" t="str">
        <f>IF(ROW()&lt;=B$3,INDEX(FP!E:E,B$2+ROW()-1),"")</f>
        <v/>
      </c>
      <c r="D6" s="300" t="str">
        <f>IF(ROW()&lt;=B$3,INDEX(FP!F:F,B$2+ROW()-1),"")</f>
        <v/>
      </c>
      <c r="E6" s="300" t="str">
        <f>IF(ROW()&lt;=B$3,INDEX(FP!G:G,B$2+ROW()-1),"")</f>
        <v/>
      </c>
      <c r="F6" s="300"/>
      <c r="G6" s="301" t="str">
        <f>IF(ROW()&lt;=B$3,INDEX(FP!C:C,B$2+ROW()-1),"")</f>
        <v/>
      </c>
      <c r="H6" s="302" t="str">
        <f t="shared" si="0"/>
        <v/>
      </c>
      <c r="I6" s="303" t="str">
        <f t="shared" si="1"/>
        <v/>
      </c>
      <c r="J6" s="141" t="str">
        <f t="shared" si="2"/>
        <v/>
      </c>
      <c r="K6" s="132">
        <v>99</v>
      </c>
      <c r="L6" s="128" t="s">
        <v>758</v>
      </c>
      <c r="M6" s="129" t="s">
        <v>765</v>
      </c>
      <c r="P6" s="117"/>
      <c r="Q6" s="117"/>
      <c r="R6" s="117"/>
      <c r="S6" s="117"/>
      <c r="T6" s="117"/>
      <c r="U6" s="117"/>
      <c r="V6" s="117"/>
      <c r="W6" s="117"/>
      <c r="X6" s="117"/>
    </row>
    <row r="7" spans="1:24" s="6" customFormat="1" ht="12" hidden="1" thickBot="1" x14ac:dyDescent="0.25">
      <c r="A7" s="306" t="str">
        <f>IF(ROW()&lt;=B$3,INDEX(FP!F:F,B$2+ROW()-1)&amp;" - "&amp;INDEX(FP!C:C,B$2+ROW()-1),"")</f>
        <v/>
      </c>
      <c r="B7" s="309"/>
      <c r="C7" s="308" t="str">
        <f>IF(ROW()&lt;=B$3,INDEX(FP!E:E,B$2+ROW()-1),"")</f>
        <v/>
      </c>
      <c r="D7" s="300" t="str">
        <f>IF(ROW()&lt;=B$3,INDEX(FP!F:F,B$2+ROW()-1),"")</f>
        <v/>
      </c>
      <c r="E7" s="300" t="str">
        <f>IF(ROW()&lt;=B$3,INDEX(FP!G:G,B$2+ROW()-1),"")</f>
        <v/>
      </c>
      <c r="F7" s="300"/>
      <c r="G7" s="301" t="str">
        <f>IF(ROW()&lt;=B$3,INDEX(FP!C:C,B$2+ROW()-1),"")</f>
        <v/>
      </c>
      <c r="H7" s="302" t="str">
        <f t="shared" ref="H7:H70" si="3">IF(ROW()&lt;=B$3,SUMIF(A$107:A$10042,A7,H$107:H$10042),"")</f>
        <v/>
      </c>
      <c r="I7" s="303"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6" t="str">
        <f>IF(ROW()&lt;=B$3,INDEX(FP!F:F,B$2+ROW()-1)&amp;" - "&amp;INDEX(FP!C:C,B$2+ROW()-1),"")</f>
        <v/>
      </c>
      <c r="B8" s="309"/>
      <c r="C8" s="308" t="str">
        <f>IF(ROW()&lt;=B$3,INDEX(FP!E:E,B$2+ROW()-1),"")</f>
        <v/>
      </c>
      <c r="D8" s="300" t="str">
        <f>IF(ROW()&lt;=B$3,INDEX(FP!F:F,B$2+ROW()-1),"")</f>
        <v/>
      </c>
      <c r="E8" s="300" t="str">
        <f>IF(ROW()&lt;=B$3,INDEX(FP!G:G,B$2+ROW()-1),"")</f>
        <v/>
      </c>
      <c r="F8" s="300"/>
      <c r="G8" s="301" t="str">
        <f>IF(ROW()&lt;=B$3,INDEX(FP!C:C,B$2+ROW()-1),"")</f>
        <v/>
      </c>
      <c r="H8" s="302" t="str">
        <f t="shared" si="3"/>
        <v/>
      </c>
      <c r="I8" s="303" t="str">
        <f t="shared" si="1"/>
        <v/>
      </c>
      <c r="J8" s="141" t="str">
        <f t="shared" si="2"/>
        <v/>
      </c>
      <c r="K8" s="132">
        <v>99</v>
      </c>
      <c r="L8" s="133" t="s">
        <v>758</v>
      </c>
      <c r="M8" s="134" t="s">
        <v>765</v>
      </c>
      <c r="N8" s="117"/>
      <c r="O8" s="117"/>
      <c r="T8" s="117"/>
      <c r="U8" s="117"/>
      <c r="V8" s="117"/>
      <c r="W8" s="117"/>
      <c r="X8" s="117"/>
    </row>
    <row r="9" spans="1:24" s="6" customFormat="1" ht="12" hidden="1" thickBot="1" x14ac:dyDescent="0.25">
      <c r="A9" s="306" t="str">
        <f>IF(ROW()&lt;=B$3,INDEX(FP!F:F,B$2+ROW()-1)&amp;" - "&amp;INDEX(FP!C:C,B$2+ROW()-1),"")</f>
        <v/>
      </c>
      <c r="B9" s="309"/>
      <c r="C9" s="308" t="str">
        <f>IF(ROW()&lt;=B$3,INDEX(FP!E:E,B$2+ROW()-1),"")</f>
        <v/>
      </c>
      <c r="D9" s="300" t="str">
        <f>IF(ROW()&lt;=B$3,INDEX(FP!F:F,B$2+ROW()-1),"")</f>
        <v/>
      </c>
      <c r="E9" s="300" t="str">
        <f>IF(ROW()&lt;=B$3,INDEX(FP!G:G,B$2+ROW()-1),"")</f>
        <v/>
      </c>
      <c r="F9" s="300"/>
      <c r="G9" s="301" t="str">
        <f>IF(ROW()&lt;=B$3,INDEX(FP!C:C,B$2+ROW()-1),"")</f>
        <v/>
      </c>
      <c r="H9" s="302" t="str">
        <f t="shared" si="3"/>
        <v/>
      </c>
      <c r="I9" s="303"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6" t="str">
        <f>IF(ROW()&lt;=B$3,INDEX(FP!F:F,B$2+ROW()-1)&amp;" - "&amp;INDEX(FP!C:C,B$2+ROW()-1),"")</f>
        <v/>
      </c>
      <c r="B10" s="309"/>
      <c r="C10" s="308" t="str">
        <f>IF(ROW()&lt;=B$3,INDEX(FP!E:E,B$2+ROW()-1),"")</f>
        <v/>
      </c>
      <c r="D10" s="300" t="str">
        <f>IF(ROW()&lt;=B$3,INDEX(FP!F:F,B$2+ROW()-1),"")</f>
        <v/>
      </c>
      <c r="E10" s="300" t="str">
        <f>IF(ROW()&lt;=B$3,INDEX(FP!G:G,B$2+ROW()-1),"")</f>
        <v/>
      </c>
      <c r="F10" s="300"/>
      <c r="G10" s="301" t="str">
        <f>IF(ROW()&lt;=B$3,INDEX(FP!C:C,B$2+ROW()-1),"")</f>
        <v/>
      </c>
      <c r="H10" s="302" t="str">
        <f t="shared" si="3"/>
        <v/>
      </c>
      <c r="I10" s="303" t="str">
        <f t="shared" si="1"/>
        <v/>
      </c>
      <c r="J10" s="141" t="str">
        <f t="shared" si="2"/>
        <v/>
      </c>
      <c r="K10" s="132">
        <v>99</v>
      </c>
      <c r="L10" s="128" t="s">
        <v>758</v>
      </c>
      <c r="M10" s="129" t="s">
        <v>765</v>
      </c>
      <c r="N10" s="117"/>
      <c r="O10" s="117"/>
      <c r="P10" s="117"/>
      <c r="Q10" s="117"/>
      <c r="R10" s="117"/>
      <c r="S10" s="117"/>
      <c r="X10" s="117"/>
    </row>
    <row r="11" spans="1:24" s="6" customFormat="1" ht="12" hidden="1" thickBot="1" x14ac:dyDescent="0.25">
      <c r="A11" s="306" t="str">
        <f>IF(ROW()&lt;=B$3,INDEX(FP!F:F,B$2+ROW()-1)&amp;" - "&amp;INDEX(FP!C:C,B$2+ROW()-1),"")</f>
        <v/>
      </c>
      <c r="B11" s="309"/>
      <c r="C11" s="308" t="str">
        <f>IF(ROW()&lt;=B$3,INDEX(FP!E:E,B$2+ROW()-1),"")</f>
        <v/>
      </c>
      <c r="D11" s="300" t="str">
        <f>IF(ROW()&lt;=B$3,INDEX(FP!F:F,B$2+ROW()-1),"")</f>
        <v/>
      </c>
      <c r="E11" s="300" t="str">
        <f>IF(ROW()&lt;=B$3,INDEX(FP!G:G,B$2+ROW()-1),"")</f>
        <v/>
      </c>
      <c r="F11" s="300"/>
      <c r="G11" s="301" t="str">
        <f>IF(ROW()&lt;=B$3,INDEX(FP!C:C,B$2+ROW()-1),"")</f>
        <v/>
      </c>
      <c r="H11" s="302" t="str">
        <f t="shared" si="3"/>
        <v/>
      </c>
      <c r="I11" s="303"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6" t="str">
        <f>IF(ROW()&lt;=B$3,INDEX(FP!F:F,B$2+ROW()-1)&amp;" - "&amp;INDEX(FP!C:C,B$2+ROW()-1),"")</f>
        <v/>
      </c>
      <c r="B12" s="309"/>
      <c r="C12" s="308" t="str">
        <f>IF(ROW()&lt;=B$3,INDEX(FP!E:E,B$2+ROW()-1),"")</f>
        <v/>
      </c>
      <c r="D12" s="300" t="str">
        <f>IF(ROW()&lt;=B$3,INDEX(FP!F:F,B$2+ROW()-1),"")</f>
        <v/>
      </c>
      <c r="E12" s="300" t="str">
        <f>IF(ROW()&lt;=B$3,INDEX(FP!G:G,B$2+ROW()-1),"")</f>
        <v/>
      </c>
      <c r="F12" s="300"/>
      <c r="G12" s="301" t="str">
        <f>IF(ROW()&lt;=B$3,INDEX(FP!C:C,B$2+ROW()-1),"")</f>
        <v/>
      </c>
      <c r="H12" s="302" t="str">
        <f t="shared" si="3"/>
        <v/>
      </c>
      <c r="I12" s="303" t="str">
        <f t="shared" si="1"/>
        <v/>
      </c>
      <c r="J12" s="141" t="str">
        <f t="shared" si="2"/>
        <v/>
      </c>
      <c r="K12" s="132">
        <v>99</v>
      </c>
      <c r="L12" s="133" t="s">
        <v>758</v>
      </c>
      <c r="M12" s="134" t="s">
        <v>765</v>
      </c>
      <c r="N12" s="117"/>
      <c r="O12" s="117"/>
      <c r="P12" s="117"/>
      <c r="Q12" s="117"/>
      <c r="V12" s="117"/>
      <c r="W12" s="117"/>
    </row>
    <row r="13" spans="1:24" s="6" customFormat="1" ht="12" hidden="1" thickBot="1" x14ac:dyDescent="0.25">
      <c r="A13" s="306" t="str">
        <f>IF(ROW()&lt;=B$3,INDEX(FP!F:F,B$2+ROW()-1)&amp;" - "&amp;INDEX(FP!C:C,B$2+ROW()-1),"")</f>
        <v/>
      </c>
      <c r="B13" s="309"/>
      <c r="C13" s="308" t="str">
        <f>IF(ROW()&lt;=B$3,INDEX(FP!E:E,B$2+ROW()-1),"")</f>
        <v/>
      </c>
      <c r="D13" s="300" t="str">
        <f>IF(ROW()&lt;=B$3,INDEX(FP!F:F,B$2+ROW()-1),"")</f>
        <v/>
      </c>
      <c r="E13" s="300" t="str">
        <f>IF(ROW()&lt;=B$3,INDEX(FP!G:G,B$2+ROW()-1),"")</f>
        <v/>
      </c>
      <c r="F13" s="300"/>
      <c r="G13" s="301" t="str">
        <f>IF(ROW()&lt;=B$3,INDEX(FP!C:C,B$2+ROW()-1),"")</f>
        <v/>
      </c>
      <c r="H13" s="302" t="str">
        <f t="shared" si="3"/>
        <v/>
      </c>
      <c r="I13" s="303"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6" t="str">
        <f>IF(ROW()&lt;=B$3,INDEX(FP!F:F,B$2+ROW()-1)&amp;" - "&amp;INDEX(FP!C:C,B$2+ROW()-1),"")</f>
        <v/>
      </c>
      <c r="B14" s="309"/>
      <c r="C14" s="308" t="str">
        <f>IF(ROW()&lt;=B$3,INDEX(FP!E:E,B$2+ROW()-1),"")</f>
        <v/>
      </c>
      <c r="D14" s="300" t="str">
        <f>IF(ROW()&lt;=B$3,INDEX(FP!F:F,B$2+ROW()-1),"")</f>
        <v/>
      </c>
      <c r="E14" s="300" t="str">
        <f>IF(ROW()&lt;=B$3,INDEX(FP!G:G,B$2+ROW()-1),"")</f>
        <v/>
      </c>
      <c r="F14" s="300"/>
      <c r="G14" s="301" t="str">
        <f>IF(ROW()&lt;=B$3,INDEX(FP!C:C,B$2+ROW()-1),"")</f>
        <v/>
      </c>
      <c r="H14" s="302" t="str">
        <f t="shared" si="3"/>
        <v/>
      </c>
      <c r="I14" s="303" t="str">
        <f t="shared" si="1"/>
        <v/>
      </c>
      <c r="J14" s="141" t="str">
        <f t="shared" si="2"/>
        <v/>
      </c>
      <c r="K14" s="132">
        <v>99</v>
      </c>
      <c r="L14" s="128" t="s">
        <v>758</v>
      </c>
      <c r="M14" s="129" t="s">
        <v>765</v>
      </c>
      <c r="R14" s="117"/>
      <c r="S14" s="117"/>
      <c r="T14" s="117"/>
      <c r="U14" s="117"/>
      <c r="V14" s="117"/>
      <c r="W14" s="117"/>
      <c r="X14" s="117"/>
    </row>
    <row r="15" spans="1:24" s="6" customFormat="1" ht="12" hidden="1" thickBot="1" x14ac:dyDescent="0.25">
      <c r="A15" s="306" t="str">
        <f>IF(ROW()&lt;=B$3,INDEX(FP!F:F,B$2+ROW()-1)&amp;" - "&amp;INDEX(FP!C:C,B$2+ROW()-1),"")</f>
        <v/>
      </c>
      <c r="B15" s="309"/>
      <c r="C15" s="308" t="str">
        <f>IF(ROW()&lt;=B$3,INDEX(FP!E:E,B$2+ROW()-1),"")</f>
        <v/>
      </c>
      <c r="D15" s="300" t="str">
        <f>IF(ROW()&lt;=B$3,INDEX(FP!F:F,B$2+ROW()-1),"")</f>
        <v/>
      </c>
      <c r="E15" s="300" t="str">
        <f>IF(ROW()&lt;=B$3,INDEX(FP!G:G,B$2+ROW()-1),"")</f>
        <v/>
      </c>
      <c r="F15" s="300"/>
      <c r="G15" s="301" t="str">
        <f>IF(ROW()&lt;=B$3,INDEX(FP!C:C,B$2+ROW()-1),"")</f>
        <v/>
      </c>
      <c r="H15" s="302" t="str">
        <f t="shared" si="3"/>
        <v/>
      </c>
      <c r="I15" s="303"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6" t="str">
        <f>IF(ROW()&lt;=B$3,INDEX(FP!F:F,B$2+ROW()-1)&amp;" - "&amp;INDEX(FP!C:C,B$2+ROW()-1),"")</f>
        <v/>
      </c>
      <c r="B16" s="309"/>
      <c r="C16" s="308" t="str">
        <f>IF(ROW()&lt;=B$3,INDEX(FP!E:E,B$2+ROW()-1),"")</f>
        <v/>
      </c>
      <c r="D16" s="300" t="str">
        <f>IF(ROW()&lt;=B$3,INDEX(FP!F:F,B$2+ROW()-1),"")</f>
        <v/>
      </c>
      <c r="E16" s="300" t="str">
        <f>IF(ROW()&lt;=B$3,INDEX(FP!G:G,B$2+ROW()-1),"")</f>
        <v/>
      </c>
      <c r="F16" s="300"/>
      <c r="G16" s="301" t="str">
        <f>IF(ROW()&lt;=B$3,INDEX(FP!C:C,B$2+ROW()-1),"")</f>
        <v/>
      </c>
      <c r="H16" s="302" t="str">
        <f t="shared" si="3"/>
        <v/>
      </c>
      <c r="I16" s="303" t="str">
        <f t="shared" si="1"/>
        <v/>
      </c>
      <c r="J16" s="141" t="str">
        <f t="shared" si="2"/>
        <v/>
      </c>
      <c r="K16" s="132">
        <v>99</v>
      </c>
      <c r="L16" s="133" t="s">
        <v>758</v>
      </c>
      <c r="M16" s="134" t="s">
        <v>765</v>
      </c>
      <c r="N16" s="117"/>
      <c r="O16" s="117"/>
      <c r="P16" s="117"/>
      <c r="Q16" s="117"/>
      <c r="R16" s="117"/>
      <c r="S16" s="117"/>
      <c r="T16" s="117"/>
      <c r="U16" s="117"/>
      <c r="V16" s="117"/>
      <c r="W16" s="117"/>
      <c r="X16" s="117"/>
    </row>
    <row r="17" spans="1:24" s="6" customFormat="1" ht="12" hidden="1" thickBot="1" x14ac:dyDescent="0.25">
      <c r="A17" s="306" t="str">
        <f>IF(ROW()&lt;=B$3,INDEX(FP!F:F,B$2+ROW()-1)&amp;" - "&amp;INDEX(FP!C:C,B$2+ROW()-1),"")</f>
        <v/>
      </c>
      <c r="B17" s="309"/>
      <c r="C17" s="308" t="str">
        <f>IF(ROW()&lt;=B$3,INDEX(FP!E:E,B$2+ROW()-1),"")</f>
        <v/>
      </c>
      <c r="D17" s="300" t="str">
        <f>IF(ROW()&lt;=B$3,INDEX(FP!F:F,B$2+ROW()-1),"")</f>
        <v/>
      </c>
      <c r="E17" s="300" t="str">
        <f>IF(ROW()&lt;=B$3,INDEX(FP!G:G,B$2+ROW()-1),"")</f>
        <v/>
      </c>
      <c r="F17" s="300"/>
      <c r="G17" s="301" t="str">
        <f>IF(ROW()&lt;=B$3,INDEX(FP!C:C,B$2+ROW()-1),"")</f>
        <v/>
      </c>
      <c r="H17" s="302" t="str">
        <f t="shared" si="3"/>
        <v/>
      </c>
      <c r="I17" s="303"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6" t="str">
        <f>IF(ROW()&lt;=B$3,INDEX(FP!F:F,B$2+ROW()-1)&amp;" - "&amp;INDEX(FP!C:C,B$2+ROW()-1),"")</f>
        <v/>
      </c>
      <c r="B18" s="309"/>
      <c r="C18" s="308" t="str">
        <f>IF(ROW()&lt;=B$3,INDEX(FP!E:E,B$2+ROW()-1),"")</f>
        <v/>
      </c>
      <c r="D18" s="300" t="str">
        <f>IF(ROW()&lt;=B$3,INDEX(FP!F:F,B$2+ROW()-1),"")</f>
        <v/>
      </c>
      <c r="E18" s="300" t="str">
        <f>IF(ROW()&lt;=B$3,INDEX(FP!G:G,B$2+ROW()-1),"")</f>
        <v/>
      </c>
      <c r="F18" s="300"/>
      <c r="G18" s="301" t="str">
        <f>IF(ROW()&lt;=B$3,INDEX(FP!C:C,B$2+ROW()-1),"")</f>
        <v/>
      </c>
      <c r="H18" s="302" t="str">
        <f t="shared" si="3"/>
        <v/>
      </c>
      <c r="I18" s="303" t="str">
        <f t="shared" si="1"/>
        <v/>
      </c>
      <c r="J18" s="141" t="str">
        <f t="shared" si="2"/>
        <v/>
      </c>
      <c r="K18" s="132">
        <v>99</v>
      </c>
      <c r="L18" s="128" t="s">
        <v>758</v>
      </c>
      <c r="M18" s="129" t="s">
        <v>765</v>
      </c>
      <c r="P18" s="117"/>
      <c r="Q18" s="117"/>
      <c r="R18" s="117"/>
      <c r="S18" s="117"/>
      <c r="T18" s="117"/>
      <c r="U18" s="117"/>
      <c r="V18" s="117"/>
      <c r="W18" s="117"/>
      <c r="X18" s="117"/>
    </row>
    <row r="19" spans="1:24" s="6" customFormat="1" ht="12" hidden="1" thickBot="1" x14ac:dyDescent="0.25">
      <c r="A19" s="306" t="str">
        <f>IF(ROW()&lt;=B$3,INDEX(FP!F:F,B$2+ROW()-1)&amp;" - "&amp;INDEX(FP!C:C,B$2+ROW()-1),"")</f>
        <v/>
      </c>
      <c r="B19" s="309"/>
      <c r="C19" s="308" t="str">
        <f>IF(ROW()&lt;=B$3,INDEX(FP!E:E,B$2+ROW()-1),"")</f>
        <v/>
      </c>
      <c r="D19" s="300" t="str">
        <f>IF(ROW()&lt;=B$3,INDEX(FP!F:F,B$2+ROW()-1),"")</f>
        <v/>
      </c>
      <c r="E19" s="300" t="str">
        <f>IF(ROW()&lt;=B$3,INDEX(FP!G:G,B$2+ROW()-1),"")</f>
        <v/>
      </c>
      <c r="F19" s="300"/>
      <c r="G19" s="301" t="str">
        <f>IF(ROW()&lt;=B$3,INDEX(FP!C:C,B$2+ROW()-1),"")</f>
        <v/>
      </c>
      <c r="H19" s="302" t="str">
        <f t="shared" si="3"/>
        <v/>
      </c>
      <c r="I19" s="303"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6" t="str">
        <f>IF(ROW()&lt;=B$3,INDEX(FP!F:F,B$2+ROW()-1)&amp;" - "&amp;INDEX(FP!C:C,B$2+ROW()-1),"")</f>
        <v/>
      </c>
      <c r="B20" s="309"/>
      <c r="C20" s="308" t="str">
        <f>IF(ROW()&lt;=B$3,INDEX(FP!E:E,B$2+ROW()-1),"")</f>
        <v/>
      </c>
      <c r="D20" s="300" t="str">
        <f>IF(ROW()&lt;=B$3,INDEX(FP!F:F,B$2+ROW()-1),"")</f>
        <v/>
      </c>
      <c r="E20" s="300" t="str">
        <f>IF(ROW()&lt;=B$3,INDEX(FP!G:G,B$2+ROW()-1),"")</f>
        <v/>
      </c>
      <c r="F20" s="300"/>
      <c r="G20" s="301" t="str">
        <f>IF(ROW()&lt;=B$3,INDEX(FP!C:C,B$2+ROW()-1),"")</f>
        <v/>
      </c>
      <c r="H20" s="302" t="str">
        <f t="shared" si="3"/>
        <v/>
      </c>
      <c r="I20" s="303" t="str">
        <f t="shared" si="1"/>
        <v/>
      </c>
      <c r="J20" s="141" t="str">
        <f t="shared" si="2"/>
        <v/>
      </c>
      <c r="K20" s="132">
        <v>99</v>
      </c>
      <c r="L20" s="133" t="s">
        <v>758</v>
      </c>
      <c r="M20" s="134" t="s">
        <v>765</v>
      </c>
      <c r="N20" s="117"/>
      <c r="O20" s="117"/>
      <c r="T20" s="117"/>
      <c r="U20" s="117"/>
      <c r="V20" s="117"/>
      <c r="W20" s="117"/>
      <c r="X20" s="117"/>
    </row>
    <row r="21" spans="1:24" s="6" customFormat="1" ht="12" hidden="1" thickBot="1" x14ac:dyDescent="0.25">
      <c r="A21" s="306" t="str">
        <f>IF(ROW()&lt;=B$3,INDEX(FP!F:F,B$2+ROW()-1)&amp;" - "&amp;INDEX(FP!C:C,B$2+ROW()-1),"")</f>
        <v/>
      </c>
      <c r="B21" s="309"/>
      <c r="C21" s="308" t="str">
        <f>IF(ROW()&lt;=B$3,INDEX(FP!E:E,B$2+ROW()-1),"")</f>
        <v/>
      </c>
      <c r="D21" s="300" t="str">
        <f>IF(ROW()&lt;=B$3,INDEX(FP!F:F,B$2+ROW()-1),"")</f>
        <v/>
      </c>
      <c r="E21" s="300" t="str">
        <f>IF(ROW()&lt;=B$3,INDEX(FP!G:G,B$2+ROW()-1),"")</f>
        <v/>
      </c>
      <c r="F21" s="300"/>
      <c r="G21" s="301" t="str">
        <f>IF(ROW()&lt;=B$3,INDEX(FP!C:C,B$2+ROW()-1),"")</f>
        <v/>
      </c>
      <c r="H21" s="302" t="str">
        <f t="shared" si="3"/>
        <v/>
      </c>
      <c r="I21" s="303"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6" t="str">
        <f>IF(ROW()&lt;=B$3,INDEX(FP!F:F,B$2+ROW()-1)&amp;" - "&amp;INDEX(FP!C:C,B$2+ROW()-1),"")</f>
        <v/>
      </c>
      <c r="B22" s="309"/>
      <c r="C22" s="308" t="str">
        <f>IF(ROW()&lt;=B$3,INDEX(FP!E:E,B$2+ROW()-1),"")</f>
        <v/>
      </c>
      <c r="D22" s="300" t="str">
        <f>IF(ROW()&lt;=B$3,INDEX(FP!F:F,B$2+ROW()-1),"")</f>
        <v/>
      </c>
      <c r="E22" s="300" t="str">
        <f>IF(ROW()&lt;=B$3,INDEX(FP!G:G,B$2+ROW()-1),"")</f>
        <v/>
      </c>
      <c r="F22" s="300"/>
      <c r="G22" s="301" t="str">
        <f>IF(ROW()&lt;=B$3,INDEX(FP!C:C,B$2+ROW()-1),"")</f>
        <v/>
      </c>
      <c r="H22" s="302" t="str">
        <f t="shared" si="3"/>
        <v/>
      </c>
      <c r="I22" s="303" t="str">
        <f t="shared" si="1"/>
        <v/>
      </c>
      <c r="J22" s="141" t="str">
        <f t="shared" si="2"/>
        <v/>
      </c>
      <c r="K22" s="132">
        <v>99</v>
      </c>
      <c r="L22" s="127" t="s">
        <v>758</v>
      </c>
      <c r="M22" s="126" t="s">
        <v>765</v>
      </c>
      <c r="N22" s="117"/>
      <c r="O22" s="117"/>
      <c r="P22" s="117"/>
      <c r="Q22" s="117"/>
      <c r="R22" s="117"/>
      <c r="S22" s="117"/>
      <c r="X22" s="117"/>
    </row>
    <row r="23" spans="1:24" s="6" customFormat="1" ht="12" hidden="1" thickBot="1" x14ac:dyDescent="0.25">
      <c r="A23" s="306" t="str">
        <f>IF(ROW()&lt;=B$3,INDEX(FP!F:F,B$2+ROW()-1)&amp;" - "&amp;INDEX(FP!C:C,B$2+ROW()-1),"")</f>
        <v/>
      </c>
      <c r="B23" s="309"/>
      <c r="C23" s="308" t="str">
        <f>IF(ROW()&lt;=B$3,INDEX(FP!E:E,B$2+ROW()-1),"")</f>
        <v/>
      </c>
      <c r="D23" s="300" t="str">
        <f>IF(ROW()&lt;=B$3,INDEX(FP!F:F,B$2+ROW()-1),"")</f>
        <v/>
      </c>
      <c r="E23" s="300" t="str">
        <f>IF(ROW()&lt;=B$3,INDEX(FP!G:G,B$2+ROW()-1),"")</f>
        <v/>
      </c>
      <c r="F23" s="300"/>
      <c r="G23" s="301" t="str">
        <f>IF(ROW()&lt;=B$3,INDEX(FP!C:C,B$2+ROW()-1),"")</f>
        <v/>
      </c>
      <c r="H23" s="302" t="str">
        <f t="shared" si="3"/>
        <v/>
      </c>
      <c r="I23" s="303"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6" t="str">
        <f>IF(ROW()&lt;=B$3,INDEX(FP!F:F,B$2+ROW()-1)&amp;" - "&amp;INDEX(FP!C:C,B$2+ROW()-1),"")</f>
        <v/>
      </c>
      <c r="B24" s="309"/>
      <c r="C24" s="308" t="str">
        <f>IF(ROW()&lt;=B$3,INDEX(FP!E:E,B$2+ROW()-1),"")</f>
        <v/>
      </c>
      <c r="D24" s="300" t="str">
        <f>IF(ROW()&lt;=B$3,INDEX(FP!F:F,B$2+ROW()-1),"")</f>
        <v/>
      </c>
      <c r="E24" s="300" t="str">
        <f>IF(ROW()&lt;=B$3,INDEX(FP!G:G,B$2+ROW()-1),"")</f>
        <v/>
      </c>
      <c r="F24" s="300"/>
      <c r="G24" s="301" t="str">
        <f>IF(ROW()&lt;=B$3,INDEX(FP!C:C,B$2+ROW()-1),"")</f>
        <v/>
      </c>
      <c r="H24" s="302" t="str">
        <f t="shared" si="3"/>
        <v/>
      </c>
      <c r="I24" s="303" t="str">
        <f t="shared" si="1"/>
        <v/>
      </c>
      <c r="J24" s="141" t="str">
        <f t="shared" si="2"/>
        <v/>
      </c>
      <c r="K24" s="132">
        <v>99</v>
      </c>
      <c r="L24" s="133" t="s">
        <v>758</v>
      </c>
      <c r="M24" s="134" t="s">
        <v>765</v>
      </c>
      <c r="N24" s="117"/>
      <c r="O24" s="117"/>
      <c r="P24" s="117"/>
      <c r="Q24" s="117"/>
      <c r="V24" s="117"/>
      <c r="W24" s="117"/>
      <c r="X24" s="117"/>
    </row>
    <row r="25" spans="1:24" s="6" customFormat="1" ht="12" hidden="1" thickBot="1" x14ac:dyDescent="0.25">
      <c r="A25" s="306" t="str">
        <f>IF(ROW()&lt;=B$3,INDEX(FP!F:F,B$2+ROW()-1)&amp;" - "&amp;INDEX(FP!C:C,B$2+ROW()-1),"")</f>
        <v/>
      </c>
      <c r="B25" s="309"/>
      <c r="C25" s="308" t="str">
        <f>IF(ROW()&lt;=B$3,INDEX(FP!E:E,B$2+ROW()-1),"")</f>
        <v/>
      </c>
      <c r="D25" s="300" t="str">
        <f>IF(ROW()&lt;=B$3,INDEX(FP!F:F,B$2+ROW()-1),"")</f>
        <v/>
      </c>
      <c r="E25" s="300" t="str">
        <f>IF(ROW()&lt;=B$3,INDEX(FP!G:G,B$2+ROW()-1),"")</f>
        <v/>
      </c>
      <c r="F25" s="300"/>
      <c r="G25" s="301" t="str">
        <f>IF(ROW()&lt;=B$3,INDEX(FP!C:C,B$2+ROW()-1),"")</f>
        <v/>
      </c>
      <c r="H25" s="302" t="str">
        <f t="shared" si="3"/>
        <v/>
      </c>
      <c r="I25" s="303"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6" t="str">
        <f>IF(ROW()&lt;=B$3,INDEX(FP!F:F,B$2+ROW()-1)&amp;" - "&amp;INDEX(FP!C:C,B$2+ROW()-1),"")</f>
        <v/>
      </c>
      <c r="B26" s="309"/>
      <c r="C26" s="308" t="str">
        <f>IF(ROW()&lt;=B$3,INDEX(FP!E:E,B$2+ROW()-1),"")</f>
        <v/>
      </c>
      <c r="D26" s="300" t="str">
        <f>IF(ROW()&lt;=B$3,INDEX(FP!F:F,B$2+ROW()-1),"")</f>
        <v/>
      </c>
      <c r="E26" s="300" t="str">
        <f>IF(ROW()&lt;=B$3,INDEX(FP!G:G,B$2+ROW()-1),"")</f>
        <v/>
      </c>
      <c r="F26" s="300"/>
      <c r="G26" s="301" t="str">
        <f>IF(ROW()&lt;=B$3,INDEX(FP!C:C,B$2+ROW()-1),"")</f>
        <v/>
      </c>
      <c r="H26" s="302" t="str">
        <f t="shared" si="3"/>
        <v/>
      </c>
      <c r="I26" s="303" t="str">
        <f t="shared" si="1"/>
        <v/>
      </c>
      <c r="J26" s="141" t="str">
        <f t="shared" si="2"/>
        <v/>
      </c>
      <c r="K26" s="132">
        <v>99</v>
      </c>
      <c r="L26" s="127" t="s">
        <v>758</v>
      </c>
      <c r="M26" s="126" t="s">
        <v>765</v>
      </c>
      <c r="R26" s="117"/>
      <c r="S26" s="117"/>
      <c r="T26" s="117"/>
      <c r="U26" s="117"/>
      <c r="V26" s="117"/>
      <c r="W26" s="117"/>
      <c r="X26" s="117"/>
    </row>
    <row r="27" spans="1:24" s="6" customFormat="1" ht="12" hidden="1" thickBot="1" x14ac:dyDescent="0.25">
      <c r="A27" s="306" t="str">
        <f>IF(ROW()&lt;=B$3,INDEX(FP!F:F,B$2+ROW()-1)&amp;" - "&amp;INDEX(FP!C:C,B$2+ROW()-1),"")</f>
        <v/>
      </c>
      <c r="B27" s="309"/>
      <c r="C27" s="308" t="str">
        <f>IF(ROW()&lt;=B$3,INDEX(FP!E:E,B$2+ROW()-1),"")</f>
        <v/>
      </c>
      <c r="D27" s="300" t="str">
        <f>IF(ROW()&lt;=B$3,INDEX(FP!F:F,B$2+ROW()-1),"")</f>
        <v/>
      </c>
      <c r="E27" s="300" t="str">
        <f>IF(ROW()&lt;=B$3,INDEX(FP!G:G,B$2+ROW()-1),"")</f>
        <v/>
      </c>
      <c r="F27" s="300"/>
      <c r="G27" s="301" t="str">
        <f>IF(ROW()&lt;=B$3,INDEX(FP!C:C,B$2+ROW()-1),"")</f>
        <v/>
      </c>
      <c r="H27" s="302" t="str">
        <f t="shared" si="3"/>
        <v/>
      </c>
      <c r="I27" s="303"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6" t="str">
        <f>IF(ROW()&lt;=B$3,INDEX(FP!F:F,B$2+ROW()-1)&amp;" - "&amp;INDEX(FP!C:C,B$2+ROW()-1),"")</f>
        <v/>
      </c>
      <c r="B28" s="309"/>
      <c r="C28" s="308" t="str">
        <f>IF(ROW()&lt;=B$3,INDEX(FP!E:E,B$2+ROW()-1),"")</f>
        <v/>
      </c>
      <c r="D28" s="300" t="str">
        <f>IF(ROW()&lt;=B$3,INDEX(FP!F:F,B$2+ROW()-1),"")</f>
        <v/>
      </c>
      <c r="E28" s="300" t="str">
        <f>IF(ROW()&lt;=B$3,INDEX(FP!G:G,B$2+ROW()-1),"")</f>
        <v/>
      </c>
      <c r="F28" s="300"/>
      <c r="G28" s="301" t="str">
        <f>IF(ROW()&lt;=B$3,INDEX(FP!C:C,B$2+ROW()-1),"")</f>
        <v/>
      </c>
      <c r="H28" s="302" t="str">
        <f t="shared" si="3"/>
        <v/>
      </c>
      <c r="I28" s="303" t="str">
        <f t="shared" si="1"/>
        <v/>
      </c>
      <c r="J28" s="141" t="str">
        <f t="shared" si="2"/>
        <v/>
      </c>
      <c r="K28" s="132">
        <v>99</v>
      </c>
      <c r="L28" s="133" t="s">
        <v>758</v>
      </c>
      <c r="M28" s="134" t="s">
        <v>765</v>
      </c>
      <c r="N28" s="117"/>
      <c r="O28" s="117"/>
      <c r="P28" s="117"/>
      <c r="Q28" s="117"/>
      <c r="R28" s="117"/>
      <c r="S28" s="117"/>
      <c r="T28" s="117"/>
      <c r="U28" s="117"/>
      <c r="V28" s="117"/>
      <c r="W28" s="117"/>
      <c r="X28" s="117"/>
    </row>
    <row r="29" spans="1:24" s="6" customFormat="1" ht="12" hidden="1" thickBot="1" x14ac:dyDescent="0.25">
      <c r="A29" s="306" t="str">
        <f>IF(ROW()&lt;=B$3,INDEX(FP!F:F,B$2+ROW()-1)&amp;" - "&amp;INDEX(FP!C:C,B$2+ROW()-1),"")</f>
        <v/>
      </c>
      <c r="B29" s="309"/>
      <c r="C29" s="308" t="str">
        <f>IF(ROW()&lt;=B$3,INDEX(FP!E:E,B$2+ROW()-1),"")</f>
        <v/>
      </c>
      <c r="D29" s="300" t="str">
        <f>IF(ROW()&lt;=B$3,INDEX(FP!F:F,B$2+ROW()-1),"")</f>
        <v/>
      </c>
      <c r="E29" s="300" t="str">
        <f>IF(ROW()&lt;=B$3,INDEX(FP!G:G,B$2+ROW()-1),"")</f>
        <v/>
      </c>
      <c r="F29" s="300"/>
      <c r="G29" s="301" t="str">
        <f>IF(ROW()&lt;=B$3,INDEX(FP!C:C,B$2+ROW()-1),"")</f>
        <v/>
      </c>
      <c r="H29" s="302" t="str">
        <f t="shared" si="3"/>
        <v/>
      </c>
      <c r="I29" s="303"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6" t="str">
        <f>IF(ROW()&lt;=B$3,INDEX(FP!F:F,B$2+ROW()-1)&amp;" - "&amp;INDEX(FP!C:C,B$2+ROW()-1),"")</f>
        <v/>
      </c>
      <c r="B30" s="309"/>
      <c r="C30" s="308" t="str">
        <f>IF(ROW()&lt;=B$3,INDEX(FP!E:E,B$2+ROW()-1),"")</f>
        <v/>
      </c>
      <c r="D30" s="300" t="str">
        <f>IF(ROW()&lt;=B$3,INDEX(FP!F:F,B$2+ROW()-1),"")</f>
        <v/>
      </c>
      <c r="E30" s="300" t="str">
        <f>IF(ROW()&lt;=B$3,INDEX(FP!G:G,B$2+ROW()-1),"")</f>
        <v/>
      </c>
      <c r="F30" s="300"/>
      <c r="G30" s="301" t="str">
        <f>IF(ROW()&lt;=B$3,INDEX(FP!C:C,B$2+ROW()-1),"")</f>
        <v/>
      </c>
      <c r="H30" s="302" t="str">
        <f t="shared" si="3"/>
        <v/>
      </c>
      <c r="I30" s="303" t="str">
        <f t="shared" si="1"/>
        <v/>
      </c>
      <c r="J30" s="141" t="str">
        <f t="shared" si="2"/>
        <v/>
      </c>
      <c r="K30" s="132">
        <v>99</v>
      </c>
      <c r="L30" s="127" t="s">
        <v>758</v>
      </c>
      <c r="M30" s="126" t="s">
        <v>765</v>
      </c>
      <c r="P30" s="117"/>
      <c r="Q30" s="117"/>
      <c r="R30" s="117"/>
      <c r="S30" s="117"/>
      <c r="T30" s="117"/>
      <c r="U30" s="117"/>
      <c r="V30" s="117"/>
      <c r="W30" s="117"/>
      <c r="X30" s="117"/>
    </row>
    <row r="31" spans="1:24" s="6" customFormat="1" ht="12" hidden="1" thickBot="1" x14ac:dyDescent="0.25">
      <c r="A31" s="306" t="str">
        <f>IF(ROW()&lt;=B$3,INDEX(FP!F:F,B$2+ROW()-1)&amp;" - "&amp;INDEX(FP!C:C,B$2+ROW()-1),"")</f>
        <v/>
      </c>
      <c r="B31" s="309"/>
      <c r="C31" s="308" t="str">
        <f>IF(ROW()&lt;=B$3,INDEX(FP!E:E,B$2+ROW()-1),"")</f>
        <v/>
      </c>
      <c r="D31" s="300" t="str">
        <f>IF(ROW()&lt;=B$3,INDEX(FP!F:F,B$2+ROW()-1),"")</f>
        <v/>
      </c>
      <c r="E31" s="300" t="str">
        <f>IF(ROW()&lt;=B$3,INDEX(FP!G:G,B$2+ROW()-1),"")</f>
        <v/>
      </c>
      <c r="F31" s="300"/>
      <c r="G31" s="301" t="str">
        <f>IF(ROW()&lt;=B$3,INDEX(FP!C:C,B$2+ROW()-1),"")</f>
        <v/>
      </c>
      <c r="H31" s="302" t="str">
        <f t="shared" si="3"/>
        <v/>
      </c>
      <c r="I31" s="303"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6" t="str">
        <f>IF(ROW()&lt;=B$3,INDEX(FP!F:F,B$2+ROW()-1)&amp;" - "&amp;INDEX(FP!C:C,B$2+ROW()-1),"")</f>
        <v/>
      </c>
      <c r="B32" s="309"/>
      <c r="C32" s="308" t="str">
        <f>IF(ROW()&lt;=B$3,INDEX(FP!E:E,B$2+ROW()-1),"")</f>
        <v/>
      </c>
      <c r="D32" s="300" t="str">
        <f>IF(ROW()&lt;=B$3,INDEX(FP!F:F,B$2+ROW()-1),"")</f>
        <v/>
      </c>
      <c r="E32" s="300" t="str">
        <f>IF(ROW()&lt;=B$3,INDEX(FP!G:G,B$2+ROW()-1),"")</f>
        <v/>
      </c>
      <c r="F32" s="300"/>
      <c r="G32" s="301" t="str">
        <f>IF(ROW()&lt;=B$3,INDEX(FP!C:C,B$2+ROW()-1),"")</f>
        <v/>
      </c>
      <c r="H32" s="302" t="str">
        <f t="shared" si="3"/>
        <v/>
      </c>
      <c r="I32" s="303" t="str">
        <f t="shared" si="1"/>
        <v/>
      </c>
      <c r="J32" s="141" t="str">
        <f t="shared" si="2"/>
        <v/>
      </c>
      <c r="K32" s="132">
        <v>99</v>
      </c>
      <c r="L32" s="133" t="s">
        <v>758</v>
      </c>
      <c r="M32" s="134" t="s">
        <v>765</v>
      </c>
      <c r="N32" s="117"/>
      <c r="O32" s="117"/>
      <c r="T32" s="117"/>
      <c r="U32" s="117"/>
      <c r="V32" s="117"/>
      <c r="W32" s="117"/>
      <c r="X32" s="117"/>
    </row>
    <row r="33" spans="1:24" s="6" customFormat="1" ht="12" hidden="1" thickBot="1" x14ac:dyDescent="0.25">
      <c r="A33" s="306" t="str">
        <f>IF(ROW()&lt;=B$3,INDEX(FP!F:F,B$2+ROW()-1)&amp;" - "&amp;INDEX(FP!C:C,B$2+ROW()-1),"")</f>
        <v/>
      </c>
      <c r="B33" s="309"/>
      <c r="C33" s="308" t="str">
        <f>IF(ROW()&lt;=B$3,INDEX(FP!E:E,B$2+ROW()-1),"")</f>
        <v/>
      </c>
      <c r="D33" s="300" t="str">
        <f>IF(ROW()&lt;=B$3,INDEX(FP!F:F,B$2+ROW()-1),"")</f>
        <v/>
      </c>
      <c r="E33" s="300" t="str">
        <f>IF(ROW()&lt;=B$3,INDEX(FP!G:G,B$2+ROW()-1),"")</f>
        <v/>
      </c>
      <c r="F33" s="300"/>
      <c r="G33" s="301" t="str">
        <f>IF(ROW()&lt;=B$3,INDEX(FP!C:C,B$2+ROW()-1),"")</f>
        <v/>
      </c>
      <c r="H33" s="302" t="str">
        <f t="shared" si="3"/>
        <v/>
      </c>
      <c r="I33" s="303" t="str">
        <f t="shared" ref="I33:I64" si="4">IF(ROW()&lt;=B$3,SUMIFS(H$103:H$50042,A$103:A$50042,J33,I$103:I$50042,K33),"")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6" t="str">
        <f>IF(ROW()&lt;=B$3,INDEX(FP!F:F,B$2+ROW()-1)&amp;" - "&amp;INDEX(FP!C:C,B$2+ROW()-1),"")</f>
        <v/>
      </c>
      <c r="B34" s="309"/>
      <c r="C34" s="308" t="str">
        <f>IF(ROW()&lt;=B$3,INDEX(FP!E:E,B$2+ROW()-1),"")</f>
        <v/>
      </c>
      <c r="D34" s="300" t="str">
        <f>IF(ROW()&lt;=B$3,INDEX(FP!F:F,B$2+ROW()-1),"")</f>
        <v/>
      </c>
      <c r="E34" s="300" t="str">
        <f>IF(ROW()&lt;=B$3,INDEX(FP!G:G,B$2+ROW()-1),"")</f>
        <v/>
      </c>
      <c r="F34" s="300"/>
      <c r="G34" s="301" t="str">
        <f>IF(ROW()&lt;=B$3,INDEX(FP!C:C,B$2+ROW()-1),"")</f>
        <v/>
      </c>
      <c r="H34" s="302" t="str">
        <f t="shared" si="3"/>
        <v/>
      </c>
      <c r="I34" s="303" t="str">
        <f t="shared" si="4"/>
        <v/>
      </c>
      <c r="J34" s="141" t="str">
        <f t="shared" si="2"/>
        <v/>
      </c>
      <c r="K34" s="132">
        <v>99</v>
      </c>
      <c r="L34" s="127" t="s">
        <v>758</v>
      </c>
      <c r="M34" s="126" t="s">
        <v>765</v>
      </c>
      <c r="N34" s="117"/>
      <c r="O34" s="117"/>
      <c r="P34" s="117"/>
      <c r="Q34" s="117"/>
      <c r="R34" s="117"/>
      <c r="S34" s="117"/>
      <c r="X34" s="117"/>
    </row>
    <row r="35" spans="1:24" s="6" customFormat="1" ht="12" hidden="1" thickBot="1" x14ac:dyDescent="0.25">
      <c r="A35" s="306" t="str">
        <f>IF(ROW()&lt;=B$3,INDEX(FP!F:F,B$2+ROW()-1)&amp;" - "&amp;INDEX(FP!C:C,B$2+ROW()-1),"")</f>
        <v/>
      </c>
      <c r="B35" s="309"/>
      <c r="C35" s="308" t="str">
        <f>IF(ROW()&lt;=B$3,INDEX(FP!E:E,B$2+ROW()-1),"")</f>
        <v/>
      </c>
      <c r="D35" s="300" t="str">
        <f>IF(ROW()&lt;=B$3,INDEX(FP!F:F,B$2+ROW()-1),"")</f>
        <v/>
      </c>
      <c r="E35" s="300" t="str">
        <f>IF(ROW()&lt;=B$3,INDEX(FP!G:G,B$2+ROW()-1),"")</f>
        <v/>
      </c>
      <c r="F35" s="300"/>
      <c r="G35" s="301" t="str">
        <f>IF(ROW()&lt;=B$3,INDEX(FP!C:C,B$2+ROW()-1),"")</f>
        <v/>
      </c>
      <c r="H35" s="302" t="str">
        <f t="shared" si="3"/>
        <v/>
      </c>
      <c r="I35" s="303"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6" t="str">
        <f>IF(ROW()&lt;=B$3,INDEX(FP!F:F,B$2+ROW()-1)&amp;" - "&amp;INDEX(FP!C:C,B$2+ROW()-1),"")</f>
        <v/>
      </c>
      <c r="B36" s="309"/>
      <c r="C36" s="308" t="str">
        <f>IF(ROW()&lt;=B$3,INDEX(FP!E:E,B$2+ROW()-1),"")</f>
        <v/>
      </c>
      <c r="D36" s="300" t="str">
        <f>IF(ROW()&lt;=B$3,INDEX(FP!F:F,B$2+ROW()-1),"")</f>
        <v/>
      </c>
      <c r="E36" s="300" t="str">
        <f>IF(ROW()&lt;=B$3,INDEX(FP!G:G,B$2+ROW()-1),"")</f>
        <v/>
      </c>
      <c r="F36" s="300"/>
      <c r="G36" s="301" t="str">
        <f>IF(ROW()&lt;=B$3,INDEX(FP!C:C,B$2+ROW()-1),"")</f>
        <v/>
      </c>
      <c r="H36" s="302" t="str">
        <f t="shared" si="3"/>
        <v/>
      </c>
      <c r="I36" s="303" t="str">
        <f t="shared" si="4"/>
        <v/>
      </c>
      <c r="J36" s="141" t="str">
        <f t="shared" si="2"/>
        <v/>
      </c>
      <c r="K36" s="132">
        <v>99</v>
      </c>
      <c r="L36" s="133" t="s">
        <v>758</v>
      </c>
      <c r="M36" s="134" t="s">
        <v>765</v>
      </c>
      <c r="N36" s="117"/>
      <c r="O36" s="117"/>
      <c r="P36" s="117"/>
      <c r="Q36" s="117"/>
      <c r="V36" s="117"/>
      <c r="W36" s="117"/>
      <c r="X36" s="117"/>
    </row>
    <row r="37" spans="1:24" s="6" customFormat="1" ht="12" hidden="1" thickBot="1" x14ac:dyDescent="0.25">
      <c r="A37" s="306" t="str">
        <f>IF(ROW()&lt;=B$3,INDEX(FP!F:F,B$2+ROW()-1)&amp;" - "&amp;INDEX(FP!C:C,B$2+ROW()-1),"")</f>
        <v/>
      </c>
      <c r="B37" s="309"/>
      <c r="C37" s="308" t="str">
        <f>IF(ROW()&lt;=B$3,INDEX(FP!E:E,B$2+ROW()-1),"")</f>
        <v/>
      </c>
      <c r="D37" s="300" t="str">
        <f>IF(ROW()&lt;=B$3,INDEX(FP!F:F,B$2+ROW()-1),"")</f>
        <v/>
      </c>
      <c r="E37" s="300" t="str">
        <f>IF(ROW()&lt;=B$3,INDEX(FP!G:G,B$2+ROW()-1),"")</f>
        <v/>
      </c>
      <c r="F37" s="300"/>
      <c r="G37" s="301" t="str">
        <f>IF(ROW()&lt;=B$3,INDEX(FP!C:C,B$2+ROW()-1),"")</f>
        <v/>
      </c>
      <c r="H37" s="302" t="str">
        <f t="shared" si="3"/>
        <v/>
      </c>
      <c r="I37" s="303"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6" t="str">
        <f>IF(ROW()&lt;=B$3,INDEX(FP!F:F,B$2+ROW()-1)&amp;" - "&amp;INDEX(FP!C:C,B$2+ROW()-1),"")</f>
        <v/>
      </c>
      <c r="B38" s="309"/>
      <c r="C38" s="308" t="str">
        <f>IF(ROW()&lt;=B$3,INDEX(FP!E:E,B$2+ROW()-1),"")</f>
        <v/>
      </c>
      <c r="D38" s="300" t="str">
        <f>IF(ROW()&lt;=B$3,INDEX(FP!F:F,B$2+ROW()-1),"")</f>
        <v/>
      </c>
      <c r="E38" s="300" t="str">
        <f>IF(ROW()&lt;=B$3,INDEX(FP!G:G,B$2+ROW()-1),"")</f>
        <v/>
      </c>
      <c r="F38" s="300"/>
      <c r="G38" s="301" t="str">
        <f>IF(ROW()&lt;=B$3,INDEX(FP!C:C,B$2+ROW()-1),"")</f>
        <v/>
      </c>
      <c r="H38" s="302" t="str">
        <f t="shared" si="3"/>
        <v/>
      </c>
      <c r="I38" s="303" t="str">
        <f t="shared" si="4"/>
        <v/>
      </c>
      <c r="J38" s="141" t="str">
        <f t="shared" si="2"/>
        <v/>
      </c>
      <c r="K38" s="132">
        <v>99</v>
      </c>
      <c r="L38" s="127" t="s">
        <v>758</v>
      </c>
      <c r="M38" s="126" t="s">
        <v>765</v>
      </c>
      <c r="R38" s="117"/>
      <c r="S38" s="117"/>
      <c r="T38" s="117"/>
      <c r="U38" s="117"/>
      <c r="V38" s="117"/>
      <c r="W38" s="117"/>
      <c r="X38" s="117"/>
    </row>
    <row r="39" spans="1:24" s="6" customFormat="1" ht="12" hidden="1" thickBot="1" x14ac:dyDescent="0.25">
      <c r="A39" s="306" t="str">
        <f>IF(ROW()&lt;=B$3,INDEX(FP!F:F,B$2+ROW()-1)&amp;" - "&amp;INDEX(FP!C:C,B$2+ROW()-1),"")</f>
        <v/>
      </c>
      <c r="B39" s="309"/>
      <c r="C39" s="308" t="str">
        <f>IF(ROW()&lt;=B$3,INDEX(FP!E:E,B$2+ROW()-1),"")</f>
        <v/>
      </c>
      <c r="D39" s="300" t="str">
        <f>IF(ROW()&lt;=B$3,INDEX(FP!F:F,B$2+ROW()-1),"")</f>
        <v/>
      </c>
      <c r="E39" s="300" t="str">
        <f>IF(ROW()&lt;=B$3,INDEX(FP!G:G,B$2+ROW()-1),"")</f>
        <v/>
      </c>
      <c r="F39" s="300"/>
      <c r="G39" s="301" t="str">
        <f>IF(ROW()&lt;=B$3,INDEX(FP!C:C,B$2+ROW()-1),"")</f>
        <v/>
      </c>
      <c r="H39" s="302" t="str">
        <f t="shared" si="3"/>
        <v/>
      </c>
      <c r="I39" s="303"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6" t="str">
        <f>IF(ROW()&lt;=B$3,INDEX(FP!F:F,B$2+ROW()-1)&amp;" - "&amp;INDEX(FP!C:C,B$2+ROW()-1),"")</f>
        <v/>
      </c>
      <c r="B40" s="309"/>
      <c r="C40" s="308" t="str">
        <f>IF(ROW()&lt;=B$3,INDEX(FP!E:E,B$2+ROW()-1),"")</f>
        <v/>
      </c>
      <c r="D40" s="300" t="str">
        <f>IF(ROW()&lt;=B$3,INDEX(FP!F:F,B$2+ROW()-1),"")</f>
        <v/>
      </c>
      <c r="E40" s="300" t="str">
        <f>IF(ROW()&lt;=B$3,INDEX(FP!G:G,B$2+ROW()-1),"")</f>
        <v/>
      </c>
      <c r="F40" s="300"/>
      <c r="G40" s="301" t="str">
        <f>IF(ROW()&lt;=B$3,INDEX(FP!C:C,B$2+ROW()-1),"")</f>
        <v/>
      </c>
      <c r="H40" s="302" t="str">
        <f t="shared" si="3"/>
        <v/>
      </c>
      <c r="I40" s="303" t="str">
        <f t="shared" si="4"/>
        <v/>
      </c>
      <c r="J40" s="141" t="str">
        <f t="shared" si="2"/>
        <v/>
      </c>
      <c r="K40" s="132">
        <v>99</v>
      </c>
      <c r="L40" s="133" t="s">
        <v>758</v>
      </c>
      <c r="M40" s="134" t="s">
        <v>765</v>
      </c>
      <c r="N40" s="117"/>
      <c r="O40" s="117"/>
      <c r="P40" s="117"/>
      <c r="Q40" s="117"/>
      <c r="R40" s="117"/>
      <c r="S40" s="117"/>
      <c r="T40" s="117"/>
      <c r="U40" s="117"/>
      <c r="V40" s="117"/>
      <c r="W40" s="117"/>
      <c r="X40" s="117"/>
    </row>
    <row r="41" spans="1:24" s="6" customFormat="1" ht="12" hidden="1" thickBot="1" x14ac:dyDescent="0.25">
      <c r="A41" s="306" t="str">
        <f>IF(ROW()&lt;=B$3,INDEX(FP!F:F,B$2+ROW()-1)&amp;" - "&amp;INDEX(FP!C:C,B$2+ROW()-1),"")</f>
        <v/>
      </c>
      <c r="B41" s="309"/>
      <c r="C41" s="308" t="str">
        <f>IF(ROW()&lt;=B$3,INDEX(FP!E:E,B$2+ROW()-1),"")</f>
        <v/>
      </c>
      <c r="D41" s="300" t="str">
        <f>IF(ROW()&lt;=B$3,INDEX(FP!F:F,B$2+ROW()-1),"")</f>
        <v/>
      </c>
      <c r="E41" s="300" t="str">
        <f>IF(ROW()&lt;=B$3,INDEX(FP!G:G,B$2+ROW()-1),"")</f>
        <v/>
      </c>
      <c r="F41" s="300"/>
      <c r="G41" s="301" t="str">
        <f>IF(ROW()&lt;=B$3,INDEX(FP!C:C,B$2+ROW()-1),"")</f>
        <v/>
      </c>
      <c r="H41" s="302" t="str">
        <f t="shared" si="3"/>
        <v/>
      </c>
      <c r="I41" s="303"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6" t="str">
        <f>IF(ROW()&lt;=B$3,INDEX(FP!F:F,B$2+ROW()-1)&amp;" - "&amp;INDEX(FP!C:C,B$2+ROW()-1),"")</f>
        <v/>
      </c>
      <c r="B42" s="309"/>
      <c r="C42" s="308" t="str">
        <f>IF(ROW()&lt;=B$3,INDEX(FP!E:E,B$2+ROW()-1),"")</f>
        <v/>
      </c>
      <c r="D42" s="300" t="str">
        <f>IF(ROW()&lt;=B$3,INDEX(FP!F:F,B$2+ROW()-1),"")</f>
        <v/>
      </c>
      <c r="E42" s="300" t="str">
        <f>IF(ROW()&lt;=B$3,INDEX(FP!G:G,B$2+ROW()-1),"")</f>
        <v/>
      </c>
      <c r="F42" s="300"/>
      <c r="G42" s="301" t="str">
        <f>IF(ROW()&lt;=B$3,INDEX(FP!C:C,B$2+ROW()-1),"")</f>
        <v/>
      </c>
      <c r="H42" s="302" t="str">
        <f t="shared" si="3"/>
        <v/>
      </c>
      <c r="I42" s="303" t="str">
        <f t="shared" si="4"/>
        <v/>
      </c>
      <c r="J42" s="141" t="str">
        <f t="shared" si="2"/>
        <v/>
      </c>
      <c r="K42" s="132">
        <v>99</v>
      </c>
      <c r="L42" s="127" t="s">
        <v>758</v>
      </c>
      <c r="M42" s="126" t="s">
        <v>765</v>
      </c>
      <c r="P42" s="117"/>
      <c r="Q42" s="117"/>
      <c r="R42" s="117"/>
      <c r="S42" s="117"/>
      <c r="T42" s="117"/>
      <c r="U42" s="117"/>
      <c r="V42" s="117"/>
      <c r="W42" s="117"/>
      <c r="X42" s="117"/>
    </row>
    <row r="43" spans="1:24" s="6" customFormat="1" ht="12" hidden="1" thickBot="1" x14ac:dyDescent="0.25">
      <c r="A43" s="306" t="str">
        <f>IF(ROW()&lt;=B$3,INDEX(FP!F:F,B$2+ROW()-1)&amp;" - "&amp;INDEX(FP!C:C,B$2+ROW()-1),"")</f>
        <v/>
      </c>
      <c r="B43" s="309"/>
      <c r="C43" s="308" t="str">
        <f>IF(ROW()&lt;=B$3,INDEX(FP!E:E,B$2+ROW()-1),"")</f>
        <v/>
      </c>
      <c r="D43" s="300" t="str">
        <f>IF(ROW()&lt;=B$3,INDEX(FP!F:F,B$2+ROW()-1),"")</f>
        <v/>
      </c>
      <c r="E43" s="300" t="str">
        <f>IF(ROW()&lt;=B$3,INDEX(FP!G:G,B$2+ROW()-1),"")</f>
        <v/>
      </c>
      <c r="F43" s="300"/>
      <c r="G43" s="301" t="str">
        <f>IF(ROW()&lt;=B$3,INDEX(FP!C:C,B$2+ROW()-1),"")</f>
        <v/>
      </c>
      <c r="H43" s="302" t="str">
        <f t="shared" si="3"/>
        <v/>
      </c>
      <c r="I43" s="303"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6" t="str">
        <f>IF(ROW()&lt;=B$3,INDEX(FP!F:F,B$2+ROW()-1)&amp;" - "&amp;INDEX(FP!C:C,B$2+ROW()-1),"")</f>
        <v/>
      </c>
      <c r="B44" s="309"/>
      <c r="C44" s="308" t="str">
        <f>IF(ROW()&lt;=B$3,INDEX(FP!E:E,B$2+ROW()-1),"")</f>
        <v/>
      </c>
      <c r="D44" s="300" t="str">
        <f>IF(ROW()&lt;=B$3,INDEX(FP!F:F,B$2+ROW()-1),"")</f>
        <v/>
      </c>
      <c r="E44" s="300" t="str">
        <f>IF(ROW()&lt;=B$3,INDEX(FP!G:G,B$2+ROW()-1),"")</f>
        <v/>
      </c>
      <c r="F44" s="300"/>
      <c r="G44" s="301" t="str">
        <f>IF(ROW()&lt;=B$3,INDEX(FP!C:C,B$2+ROW()-1),"")</f>
        <v/>
      </c>
      <c r="H44" s="302" t="str">
        <f t="shared" si="3"/>
        <v/>
      </c>
      <c r="I44" s="303" t="str">
        <f t="shared" si="4"/>
        <v/>
      </c>
      <c r="J44" s="141" t="str">
        <f t="shared" si="2"/>
        <v/>
      </c>
      <c r="K44" s="132">
        <v>99</v>
      </c>
      <c r="L44" s="133" t="s">
        <v>758</v>
      </c>
      <c r="M44" s="134" t="s">
        <v>765</v>
      </c>
      <c r="N44" s="117"/>
      <c r="O44" s="117"/>
      <c r="T44" s="117"/>
      <c r="U44" s="117"/>
      <c r="V44" s="117"/>
      <c r="W44" s="117"/>
      <c r="X44" s="117"/>
    </row>
    <row r="45" spans="1:24" s="6" customFormat="1" ht="12" hidden="1" thickBot="1" x14ac:dyDescent="0.25">
      <c r="A45" s="306" t="str">
        <f>IF(ROW()&lt;=B$3,INDEX(FP!F:F,B$2+ROW()-1)&amp;" - "&amp;INDEX(FP!C:C,B$2+ROW()-1),"")</f>
        <v/>
      </c>
      <c r="B45" s="309"/>
      <c r="C45" s="308" t="str">
        <f>IF(ROW()&lt;=B$3,INDEX(FP!E:E,B$2+ROW()-1),"")</f>
        <v/>
      </c>
      <c r="D45" s="300" t="str">
        <f>IF(ROW()&lt;=B$3,INDEX(FP!F:F,B$2+ROW()-1),"")</f>
        <v/>
      </c>
      <c r="E45" s="300" t="str">
        <f>IF(ROW()&lt;=B$3,INDEX(FP!G:G,B$2+ROW()-1),"")</f>
        <v/>
      </c>
      <c r="F45" s="300"/>
      <c r="G45" s="301" t="str">
        <f>IF(ROW()&lt;=B$3,INDEX(FP!C:C,B$2+ROW()-1),"")</f>
        <v/>
      </c>
      <c r="H45" s="302" t="str">
        <f t="shared" si="3"/>
        <v/>
      </c>
      <c r="I45" s="303"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6" t="str">
        <f>IF(ROW()&lt;=B$3,INDEX(FP!F:F,B$2+ROW()-1)&amp;" - "&amp;INDEX(FP!C:C,B$2+ROW()-1),"")</f>
        <v/>
      </c>
      <c r="B46" s="309"/>
      <c r="C46" s="308" t="str">
        <f>IF(ROW()&lt;=B$3,INDEX(FP!E:E,B$2+ROW()-1),"")</f>
        <v/>
      </c>
      <c r="D46" s="300" t="str">
        <f>IF(ROW()&lt;=B$3,INDEX(FP!F:F,B$2+ROW()-1),"")</f>
        <v/>
      </c>
      <c r="E46" s="300" t="str">
        <f>IF(ROW()&lt;=B$3,INDEX(FP!G:G,B$2+ROW()-1),"")</f>
        <v/>
      </c>
      <c r="F46" s="300"/>
      <c r="G46" s="301" t="str">
        <f>IF(ROW()&lt;=B$3,INDEX(FP!C:C,B$2+ROW()-1),"")</f>
        <v/>
      </c>
      <c r="H46" s="302" t="str">
        <f t="shared" si="3"/>
        <v/>
      </c>
      <c r="I46" s="303" t="str">
        <f t="shared" si="4"/>
        <v/>
      </c>
      <c r="J46" s="141" t="str">
        <f t="shared" si="2"/>
        <v/>
      </c>
      <c r="K46" s="132">
        <v>99</v>
      </c>
      <c r="L46" s="127" t="s">
        <v>758</v>
      </c>
      <c r="M46" s="126" t="s">
        <v>765</v>
      </c>
      <c r="N46" s="117"/>
      <c r="O46" s="117"/>
      <c r="P46" s="117"/>
      <c r="Q46" s="117"/>
      <c r="R46" s="117"/>
      <c r="S46" s="117"/>
      <c r="X46" s="117"/>
    </row>
    <row r="47" spans="1:24" s="6" customFormat="1" ht="12" hidden="1" thickBot="1" x14ac:dyDescent="0.25">
      <c r="A47" s="306" t="str">
        <f>IF(ROW()&lt;=B$3,INDEX(FP!F:F,B$2+ROW()-1)&amp;" - "&amp;INDEX(FP!C:C,B$2+ROW()-1),"")</f>
        <v/>
      </c>
      <c r="B47" s="309"/>
      <c r="C47" s="308" t="str">
        <f>IF(ROW()&lt;=B$3,INDEX(FP!E:E,B$2+ROW()-1),"")</f>
        <v/>
      </c>
      <c r="D47" s="300" t="str">
        <f>IF(ROW()&lt;=B$3,INDEX(FP!F:F,B$2+ROW()-1),"")</f>
        <v/>
      </c>
      <c r="E47" s="300" t="str">
        <f>IF(ROW()&lt;=B$3,INDEX(FP!G:G,B$2+ROW()-1),"")</f>
        <v/>
      </c>
      <c r="F47" s="300"/>
      <c r="G47" s="301" t="str">
        <f>IF(ROW()&lt;=B$3,INDEX(FP!C:C,B$2+ROW()-1),"")</f>
        <v/>
      </c>
      <c r="H47" s="302" t="str">
        <f t="shared" si="3"/>
        <v/>
      </c>
      <c r="I47" s="303"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6" t="str">
        <f>IF(ROW()&lt;=B$3,INDEX(FP!F:F,B$2+ROW()-1)&amp;" - "&amp;INDEX(FP!C:C,B$2+ROW()-1),"")</f>
        <v/>
      </c>
      <c r="B48" s="309"/>
      <c r="C48" s="308" t="str">
        <f>IF(ROW()&lt;=B$3,INDEX(FP!E:E,B$2+ROW()-1),"")</f>
        <v/>
      </c>
      <c r="D48" s="300" t="str">
        <f>IF(ROW()&lt;=B$3,INDEX(FP!F:F,B$2+ROW()-1),"")</f>
        <v/>
      </c>
      <c r="E48" s="300" t="str">
        <f>IF(ROW()&lt;=B$3,INDEX(FP!G:G,B$2+ROW()-1),"")</f>
        <v/>
      </c>
      <c r="F48" s="300"/>
      <c r="G48" s="301" t="str">
        <f>IF(ROW()&lt;=B$3,INDEX(FP!C:C,B$2+ROW()-1),"")</f>
        <v/>
      </c>
      <c r="H48" s="302" t="str">
        <f t="shared" si="3"/>
        <v/>
      </c>
      <c r="I48" s="303" t="str">
        <f t="shared" si="4"/>
        <v/>
      </c>
      <c r="J48" s="141" t="str">
        <f t="shared" si="2"/>
        <v/>
      </c>
      <c r="K48" s="132">
        <v>99</v>
      </c>
      <c r="L48" s="133" t="s">
        <v>758</v>
      </c>
      <c r="M48" s="134" t="s">
        <v>765</v>
      </c>
      <c r="N48" s="117"/>
      <c r="O48" s="117"/>
      <c r="P48" s="117"/>
      <c r="Q48" s="117"/>
      <c r="V48" s="117"/>
      <c r="W48" s="117"/>
      <c r="X48" s="117"/>
    </row>
    <row r="49" spans="1:24" s="6" customFormat="1" ht="12" hidden="1" thickBot="1" x14ac:dyDescent="0.25">
      <c r="A49" s="306" t="str">
        <f>IF(ROW()&lt;=B$3,INDEX(FP!F:F,B$2+ROW()-1)&amp;" - "&amp;INDEX(FP!C:C,B$2+ROW()-1),"")</f>
        <v/>
      </c>
      <c r="B49" s="309"/>
      <c r="C49" s="308" t="str">
        <f>IF(ROW()&lt;=B$3,INDEX(FP!E:E,B$2+ROW()-1),"")</f>
        <v/>
      </c>
      <c r="D49" s="300" t="str">
        <f>IF(ROW()&lt;=B$3,INDEX(FP!F:F,B$2+ROW()-1),"")</f>
        <v/>
      </c>
      <c r="E49" s="300" t="str">
        <f>IF(ROW()&lt;=B$3,INDEX(FP!G:G,B$2+ROW()-1),"")</f>
        <v/>
      </c>
      <c r="F49" s="300"/>
      <c r="G49" s="301" t="str">
        <f>IF(ROW()&lt;=B$3,INDEX(FP!C:C,B$2+ROW()-1),"")</f>
        <v/>
      </c>
      <c r="H49" s="302" t="str">
        <f t="shared" si="3"/>
        <v/>
      </c>
      <c r="I49" s="303"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6" t="str">
        <f>IF(ROW()&lt;=B$3,INDEX(FP!F:F,B$2+ROW()-1)&amp;" - "&amp;INDEX(FP!C:C,B$2+ROW()-1),"")</f>
        <v/>
      </c>
      <c r="B50" s="309"/>
      <c r="C50" s="308" t="str">
        <f>IF(ROW()&lt;=B$3,INDEX(FP!E:E,B$2+ROW()-1),"")</f>
        <v/>
      </c>
      <c r="D50" s="300" t="str">
        <f>IF(ROW()&lt;=B$3,INDEX(FP!F:F,B$2+ROW()-1),"")</f>
        <v/>
      </c>
      <c r="E50" s="300" t="str">
        <f>IF(ROW()&lt;=B$3,INDEX(FP!G:G,B$2+ROW()-1),"")</f>
        <v/>
      </c>
      <c r="F50" s="300"/>
      <c r="G50" s="301" t="str">
        <f>IF(ROW()&lt;=B$3,INDEX(FP!C:C,B$2+ROW()-1),"")</f>
        <v/>
      </c>
      <c r="H50" s="302" t="str">
        <f t="shared" si="3"/>
        <v/>
      </c>
      <c r="I50" s="303" t="str">
        <f t="shared" si="4"/>
        <v/>
      </c>
      <c r="J50" s="141" t="str">
        <f t="shared" si="2"/>
        <v/>
      </c>
      <c r="K50" s="132">
        <v>99</v>
      </c>
      <c r="L50" s="127" t="s">
        <v>758</v>
      </c>
      <c r="M50" s="126" t="s">
        <v>765</v>
      </c>
      <c r="R50" s="117"/>
      <c r="S50" s="117"/>
      <c r="T50" s="117"/>
      <c r="U50" s="117"/>
      <c r="V50" s="117"/>
      <c r="W50" s="117"/>
      <c r="X50" s="117"/>
    </row>
    <row r="51" spans="1:24" s="6" customFormat="1" ht="12" hidden="1" thickBot="1" x14ac:dyDescent="0.25">
      <c r="A51" s="306" t="str">
        <f>IF(ROW()&lt;=B$3,INDEX(FP!F:F,B$2+ROW()-1)&amp;" - "&amp;INDEX(FP!C:C,B$2+ROW()-1),"")</f>
        <v/>
      </c>
      <c r="B51" s="309"/>
      <c r="C51" s="308" t="str">
        <f>IF(ROW()&lt;=B$3,INDEX(FP!E:E,B$2+ROW()-1),"")</f>
        <v/>
      </c>
      <c r="D51" s="300" t="str">
        <f>IF(ROW()&lt;=B$3,INDEX(FP!F:F,B$2+ROW()-1),"")</f>
        <v/>
      </c>
      <c r="E51" s="300" t="str">
        <f>IF(ROW()&lt;=B$3,INDEX(FP!G:G,B$2+ROW()-1),"")</f>
        <v/>
      </c>
      <c r="F51" s="300"/>
      <c r="G51" s="301" t="str">
        <f>IF(ROW()&lt;=B$3,INDEX(FP!C:C,B$2+ROW()-1),"")</f>
        <v/>
      </c>
      <c r="H51" s="302" t="str">
        <f t="shared" si="3"/>
        <v/>
      </c>
      <c r="I51" s="303"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6" t="str">
        <f>IF(ROW()&lt;=B$3,INDEX(FP!F:F,B$2+ROW()-1)&amp;" - "&amp;INDEX(FP!C:C,B$2+ROW()-1),"")</f>
        <v/>
      </c>
      <c r="B52" s="309"/>
      <c r="C52" s="308" t="str">
        <f>IF(ROW()&lt;=B$3,INDEX(FP!E:E,B$2+ROW()-1),"")</f>
        <v/>
      </c>
      <c r="D52" s="300" t="str">
        <f>IF(ROW()&lt;=B$3,INDEX(FP!F:F,B$2+ROW()-1),"")</f>
        <v/>
      </c>
      <c r="E52" s="300" t="str">
        <f>IF(ROW()&lt;=B$3,INDEX(FP!G:G,B$2+ROW()-1),"")</f>
        <v/>
      </c>
      <c r="F52" s="300"/>
      <c r="G52" s="301" t="str">
        <f>IF(ROW()&lt;=B$3,INDEX(FP!C:C,B$2+ROW()-1),"")</f>
        <v/>
      </c>
      <c r="H52" s="302" t="str">
        <f t="shared" si="3"/>
        <v/>
      </c>
      <c r="I52" s="303" t="str">
        <f t="shared" si="4"/>
        <v/>
      </c>
      <c r="J52" s="141" t="str">
        <f t="shared" si="2"/>
        <v/>
      </c>
      <c r="K52" s="132">
        <v>99</v>
      </c>
      <c r="L52" s="133" t="s">
        <v>758</v>
      </c>
      <c r="M52" s="134" t="s">
        <v>765</v>
      </c>
      <c r="N52" s="117"/>
      <c r="O52" s="117"/>
      <c r="P52" s="117"/>
      <c r="Q52" s="117"/>
      <c r="R52" s="117"/>
      <c r="S52" s="117"/>
      <c r="T52" s="117"/>
      <c r="U52" s="117"/>
      <c r="V52" s="117"/>
      <c r="W52" s="117"/>
      <c r="X52" s="117"/>
    </row>
    <row r="53" spans="1:24" s="6" customFormat="1" ht="12" hidden="1" thickBot="1" x14ac:dyDescent="0.25">
      <c r="A53" s="306" t="str">
        <f>IF(ROW()&lt;=B$3,INDEX(FP!F:F,B$2+ROW()-1)&amp;" - "&amp;INDEX(FP!C:C,B$2+ROW()-1),"")</f>
        <v/>
      </c>
      <c r="B53" s="309"/>
      <c r="C53" s="308" t="str">
        <f>IF(ROW()&lt;=B$3,INDEX(FP!E:E,B$2+ROW()-1),"")</f>
        <v/>
      </c>
      <c r="D53" s="300" t="str">
        <f>IF(ROW()&lt;=B$3,INDEX(FP!F:F,B$2+ROW()-1),"")</f>
        <v/>
      </c>
      <c r="E53" s="300" t="str">
        <f>IF(ROW()&lt;=B$3,INDEX(FP!G:G,B$2+ROW()-1),"")</f>
        <v/>
      </c>
      <c r="F53" s="300"/>
      <c r="G53" s="301" t="str">
        <f>IF(ROW()&lt;=B$3,INDEX(FP!C:C,B$2+ROW()-1),"")</f>
        <v/>
      </c>
      <c r="H53" s="302" t="str">
        <f t="shared" si="3"/>
        <v/>
      </c>
      <c r="I53" s="303"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6" t="str">
        <f>IF(ROW()&lt;=B$3,INDEX(FP!F:F,B$2+ROW()-1)&amp;" - "&amp;INDEX(FP!C:C,B$2+ROW()-1),"")</f>
        <v/>
      </c>
      <c r="B54" s="309"/>
      <c r="C54" s="308" t="str">
        <f>IF(ROW()&lt;=B$3,INDEX(FP!E:E,B$2+ROW()-1),"")</f>
        <v/>
      </c>
      <c r="D54" s="300" t="str">
        <f>IF(ROW()&lt;=B$3,INDEX(FP!F:F,B$2+ROW()-1),"")</f>
        <v/>
      </c>
      <c r="E54" s="300" t="str">
        <f>IF(ROW()&lt;=B$3,INDEX(FP!G:G,B$2+ROW()-1),"")</f>
        <v/>
      </c>
      <c r="F54" s="300"/>
      <c r="G54" s="301" t="str">
        <f>IF(ROW()&lt;=B$3,INDEX(FP!C:C,B$2+ROW()-1),"")</f>
        <v/>
      </c>
      <c r="H54" s="302" t="str">
        <f t="shared" si="3"/>
        <v/>
      </c>
      <c r="I54" s="303" t="str">
        <f t="shared" si="4"/>
        <v/>
      </c>
      <c r="J54" s="141" t="str">
        <f t="shared" si="2"/>
        <v/>
      </c>
      <c r="K54" s="132">
        <v>99</v>
      </c>
      <c r="L54" s="127" t="s">
        <v>758</v>
      </c>
      <c r="M54" s="126" t="s">
        <v>765</v>
      </c>
      <c r="N54" s="117"/>
      <c r="O54" s="117"/>
      <c r="P54" s="117"/>
      <c r="Q54" s="117"/>
      <c r="R54" s="117"/>
      <c r="S54" s="117"/>
      <c r="T54" s="117"/>
      <c r="U54" s="117"/>
      <c r="V54" s="117"/>
      <c r="W54" s="117"/>
      <c r="X54" s="117"/>
    </row>
    <row r="55" spans="1:24" s="6" customFormat="1" ht="12" hidden="1" thickBot="1" x14ac:dyDescent="0.25">
      <c r="A55" s="306" t="str">
        <f>IF(ROW()&lt;=B$3,INDEX(FP!F:F,B$2+ROW()-1)&amp;" - "&amp;INDEX(FP!C:C,B$2+ROW()-1),"")</f>
        <v/>
      </c>
      <c r="B55" s="309"/>
      <c r="C55" s="308" t="str">
        <f>IF(ROW()&lt;=B$3,INDEX(FP!E:E,B$2+ROW()-1),"")</f>
        <v/>
      </c>
      <c r="D55" s="300" t="str">
        <f>IF(ROW()&lt;=B$3,INDEX(FP!F:F,B$2+ROW()-1),"")</f>
        <v/>
      </c>
      <c r="E55" s="300" t="str">
        <f>IF(ROW()&lt;=B$3,INDEX(FP!G:G,B$2+ROW()-1),"")</f>
        <v/>
      </c>
      <c r="F55" s="300"/>
      <c r="G55" s="301" t="str">
        <f>IF(ROW()&lt;=B$3,INDEX(FP!C:C,B$2+ROW()-1),"")</f>
        <v/>
      </c>
      <c r="H55" s="302" t="str">
        <f t="shared" si="3"/>
        <v/>
      </c>
      <c r="I55" s="303"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6" t="str">
        <f>IF(ROW()&lt;=B$3,INDEX(FP!F:F,B$2+ROW()-1)&amp;" - "&amp;INDEX(FP!C:C,B$2+ROW()-1),"")</f>
        <v/>
      </c>
      <c r="B56" s="309"/>
      <c r="C56" s="308" t="str">
        <f>IF(ROW()&lt;=B$3,INDEX(FP!E:E,B$2+ROW()-1),"")</f>
        <v/>
      </c>
      <c r="D56" s="300" t="str">
        <f>IF(ROW()&lt;=B$3,INDEX(FP!F:F,B$2+ROW()-1),"")</f>
        <v/>
      </c>
      <c r="E56" s="300" t="str">
        <f>IF(ROW()&lt;=B$3,INDEX(FP!G:G,B$2+ROW()-1),"")</f>
        <v/>
      </c>
      <c r="F56" s="300"/>
      <c r="G56" s="301" t="str">
        <f>IF(ROW()&lt;=B$3,INDEX(FP!C:C,B$2+ROW()-1),"")</f>
        <v/>
      </c>
      <c r="H56" s="302" t="str">
        <f t="shared" si="3"/>
        <v/>
      </c>
      <c r="I56" s="303" t="str">
        <f t="shared" si="4"/>
        <v/>
      </c>
      <c r="J56" s="141" t="str">
        <f t="shared" si="2"/>
        <v/>
      </c>
      <c r="K56" s="132">
        <v>99</v>
      </c>
      <c r="L56" s="133" t="s">
        <v>758</v>
      </c>
      <c r="M56" s="134" t="s">
        <v>765</v>
      </c>
      <c r="N56" s="117"/>
      <c r="O56" s="117"/>
      <c r="P56" s="117"/>
      <c r="Q56" s="117"/>
      <c r="R56" s="117"/>
      <c r="S56" s="117"/>
      <c r="T56" s="117"/>
      <c r="U56" s="117"/>
      <c r="V56" s="117"/>
      <c r="W56" s="117"/>
      <c r="X56" s="117"/>
    </row>
    <row r="57" spans="1:24" s="6" customFormat="1" ht="12" hidden="1" thickBot="1" x14ac:dyDescent="0.25">
      <c r="A57" s="306" t="str">
        <f>IF(ROW()&lt;=B$3,INDEX(FP!F:F,B$2+ROW()-1)&amp;" - "&amp;INDEX(FP!C:C,B$2+ROW()-1),"")</f>
        <v/>
      </c>
      <c r="B57" s="309"/>
      <c r="C57" s="308" t="str">
        <f>IF(ROW()&lt;=B$3,INDEX(FP!E:E,B$2+ROW()-1),"")</f>
        <v/>
      </c>
      <c r="D57" s="300" t="str">
        <f>IF(ROW()&lt;=B$3,INDEX(FP!F:F,B$2+ROW()-1),"")</f>
        <v/>
      </c>
      <c r="E57" s="300" t="str">
        <f>IF(ROW()&lt;=B$3,INDEX(FP!G:G,B$2+ROW()-1),"")</f>
        <v/>
      </c>
      <c r="F57" s="300"/>
      <c r="G57" s="301" t="str">
        <f>IF(ROW()&lt;=B$3,INDEX(FP!C:C,B$2+ROW()-1),"")</f>
        <v/>
      </c>
      <c r="H57" s="302" t="str">
        <f t="shared" si="3"/>
        <v/>
      </c>
      <c r="I57" s="303"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6" t="str">
        <f>IF(ROW()&lt;=B$3,INDEX(FP!F:F,B$2+ROW()-1)&amp;" - "&amp;INDEX(FP!C:C,B$2+ROW()-1),"")</f>
        <v/>
      </c>
      <c r="B58" s="309"/>
      <c r="C58" s="308" t="str">
        <f>IF(ROW()&lt;=B$3,INDEX(FP!E:E,B$2+ROW()-1),"")</f>
        <v/>
      </c>
      <c r="D58" s="300" t="str">
        <f>IF(ROW()&lt;=B$3,INDEX(FP!F:F,B$2+ROW()-1),"")</f>
        <v/>
      </c>
      <c r="E58" s="300" t="str">
        <f>IF(ROW()&lt;=B$3,INDEX(FP!G:G,B$2+ROW()-1),"")</f>
        <v/>
      </c>
      <c r="F58" s="300"/>
      <c r="G58" s="301" t="str">
        <f>IF(ROW()&lt;=B$3,INDEX(FP!C:C,B$2+ROW()-1),"")</f>
        <v/>
      </c>
      <c r="H58" s="302" t="str">
        <f t="shared" si="3"/>
        <v/>
      </c>
      <c r="I58" s="303" t="str">
        <f t="shared" si="4"/>
        <v/>
      </c>
      <c r="J58" s="141" t="str">
        <f t="shared" si="2"/>
        <v/>
      </c>
      <c r="K58" s="132">
        <v>99</v>
      </c>
      <c r="L58" s="127" t="s">
        <v>758</v>
      </c>
      <c r="M58" s="126" t="s">
        <v>765</v>
      </c>
      <c r="N58" s="117"/>
      <c r="O58" s="117"/>
      <c r="P58" s="117"/>
      <c r="Q58" s="117"/>
      <c r="R58" s="117"/>
      <c r="S58" s="117"/>
      <c r="T58" s="117"/>
      <c r="U58" s="117"/>
      <c r="V58" s="117"/>
      <c r="W58" s="117"/>
      <c r="X58" s="117"/>
    </row>
    <row r="59" spans="1:24" s="6" customFormat="1" ht="12" hidden="1" thickBot="1" x14ac:dyDescent="0.25">
      <c r="A59" s="306" t="str">
        <f>IF(ROW()&lt;=B$3,INDEX(FP!F:F,B$2+ROW()-1)&amp;" - "&amp;INDEX(FP!C:C,B$2+ROW()-1),"")</f>
        <v/>
      </c>
      <c r="B59" s="309"/>
      <c r="C59" s="308" t="str">
        <f>IF(ROW()&lt;=B$3,INDEX(FP!E:E,B$2+ROW()-1),"")</f>
        <v/>
      </c>
      <c r="D59" s="300" t="str">
        <f>IF(ROW()&lt;=B$3,INDEX(FP!F:F,B$2+ROW()-1),"")</f>
        <v/>
      </c>
      <c r="E59" s="300" t="str">
        <f>IF(ROW()&lt;=B$3,INDEX(FP!G:G,B$2+ROW()-1),"")</f>
        <v/>
      </c>
      <c r="F59" s="300"/>
      <c r="G59" s="301" t="str">
        <f>IF(ROW()&lt;=B$3,INDEX(FP!C:C,B$2+ROW()-1),"")</f>
        <v/>
      </c>
      <c r="H59" s="302" t="str">
        <f t="shared" si="3"/>
        <v/>
      </c>
      <c r="I59" s="303"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6" t="str">
        <f>IF(ROW()&lt;=B$3,INDEX(FP!F:F,B$2+ROW()-1)&amp;" - "&amp;INDEX(FP!C:C,B$2+ROW()-1),"")</f>
        <v/>
      </c>
      <c r="B60" s="309"/>
      <c r="C60" s="308" t="str">
        <f>IF(ROW()&lt;=B$3,INDEX(FP!E:E,B$2+ROW()-1),"")</f>
        <v/>
      </c>
      <c r="D60" s="300" t="str">
        <f>IF(ROW()&lt;=B$3,INDEX(FP!F:F,B$2+ROW()-1),"")</f>
        <v/>
      </c>
      <c r="E60" s="300" t="str">
        <f>IF(ROW()&lt;=B$3,INDEX(FP!G:G,B$2+ROW()-1),"")</f>
        <v/>
      </c>
      <c r="F60" s="300"/>
      <c r="G60" s="301" t="str">
        <f>IF(ROW()&lt;=B$3,INDEX(FP!C:C,B$2+ROW()-1),"")</f>
        <v/>
      </c>
      <c r="H60" s="302" t="str">
        <f t="shared" si="3"/>
        <v/>
      </c>
      <c r="I60" s="303" t="str">
        <f t="shared" si="4"/>
        <v/>
      </c>
      <c r="J60" s="141" t="str">
        <f t="shared" si="2"/>
        <v/>
      </c>
      <c r="K60" s="132">
        <v>99</v>
      </c>
      <c r="L60" s="133" t="s">
        <v>758</v>
      </c>
      <c r="M60" s="134" t="s">
        <v>765</v>
      </c>
      <c r="N60" s="117"/>
      <c r="O60" s="117"/>
      <c r="P60" s="117"/>
      <c r="Q60" s="117"/>
      <c r="R60" s="117"/>
      <c r="S60" s="117"/>
      <c r="T60" s="117"/>
      <c r="U60" s="117"/>
      <c r="V60" s="117"/>
      <c r="W60" s="117"/>
      <c r="X60" s="117"/>
    </row>
    <row r="61" spans="1:24" s="6" customFormat="1" ht="12" hidden="1" thickBot="1" x14ac:dyDescent="0.25">
      <c r="A61" s="306" t="str">
        <f>IF(ROW()&lt;=B$3,INDEX(FP!F:F,B$2+ROW()-1)&amp;" - "&amp;INDEX(FP!C:C,B$2+ROW()-1),"")</f>
        <v/>
      </c>
      <c r="B61" s="309"/>
      <c r="C61" s="308" t="str">
        <f>IF(ROW()&lt;=B$3,INDEX(FP!E:E,B$2+ROW()-1),"")</f>
        <v/>
      </c>
      <c r="D61" s="300" t="str">
        <f>IF(ROW()&lt;=B$3,INDEX(FP!F:F,B$2+ROW()-1),"")</f>
        <v/>
      </c>
      <c r="E61" s="300" t="str">
        <f>IF(ROW()&lt;=B$3,INDEX(FP!G:G,B$2+ROW()-1),"")</f>
        <v/>
      </c>
      <c r="F61" s="300"/>
      <c r="G61" s="301" t="str">
        <f>IF(ROW()&lt;=B$3,INDEX(FP!C:C,B$2+ROW()-1),"")</f>
        <v/>
      </c>
      <c r="H61" s="302" t="str">
        <f t="shared" si="3"/>
        <v/>
      </c>
      <c r="I61" s="303"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6" t="str">
        <f>IF(ROW()&lt;=B$3,INDEX(FP!F:F,B$2+ROW()-1)&amp;" - "&amp;INDEX(FP!C:C,B$2+ROW()-1),"")</f>
        <v/>
      </c>
      <c r="B62" s="309"/>
      <c r="C62" s="308" t="str">
        <f>IF(ROW()&lt;=B$3,INDEX(FP!E:E,B$2+ROW()-1),"")</f>
        <v/>
      </c>
      <c r="D62" s="300" t="str">
        <f>IF(ROW()&lt;=B$3,INDEX(FP!F:F,B$2+ROW()-1),"")</f>
        <v/>
      </c>
      <c r="E62" s="300" t="str">
        <f>IF(ROW()&lt;=B$3,INDEX(FP!G:G,B$2+ROW()-1),"")</f>
        <v/>
      </c>
      <c r="F62" s="300"/>
      <c r="G62" s="301" t="str">
        <f>IF(ROW()&lt;=B$3,INDEX(FP!C:C,B$2+ROW()-1),"")</f>
        <v/>
      </c>
      <c r="H62" s="302" t="str">
        <f t="shared" si="3"/>
        <v/>
      </c>
      <c r="I62" s="303" t="str">
        <f t="shared" si="4"/>
        <v/>
      </c>
      <c r="J62" s="141" t="str">
        <f t="shared" si="2"/>
        <v/>
      </c>
      <c r="K62" s="132">
        <v>99</v>
      </c>
      <c r="L62" s="127" t="s">
        <v>758</v>
      </c>
      <c r="M62" s="126" t="s">
        <v>765</v>
      </c>
      <c r="N62" s="117"/>
      <c r="O62" s="117"/>
      <c r="P62" s="117"/>
      <c r="Q62" s="117"/>
      <c r="R62" s="117"/>
      <c r="S62" s="117"/>
      <c r="T62" s="117"/>
      <c r="U62" s="117"/>
      <c r="V62" s="117"/>
      <c r="W62" s="117"/>
      <c r="X62" s="117"/>
    </row>
    <row r="63" spans="1:24" s="6" customFormat="1" ht="12" hidden="1" thickBot="1" x14ac:dyDescent="0.25">
      <c r="A63" s="306" t="str">
        <f>IF(ROW()&lt;=B$3,INDEX(FP!F:F,B$2+ROW()-1)&amp;" - "&amp;INDEX(FP!C:C,B$2+ROW()-1),"")</f>
        <v/>
      </c>
      <c r="B63" s="309"/>
      <c r="C63" s="308" t="str">
        <f>IF(ROW()&lt;=B$3,INDEX(FP!E:E,B$2+ROW()-1),"")</f>
        <v/>
      </c>
      <c r="D63" s="300" t="str">
        <f>IF(ROW()&lt;=B$3,INDEX(FP!F:F,B$2+ROW()-1),"")</f>
        <v/>
      </c>
      <c r="E63" s="300" t="str">
        <f>IF(ROW()&lt;=B$3,INDEX(FP!G:G,B$2+ROW()-1),"")</f>
        <v/>
      </c>
      <c r="F63" s="300"/>
      <c r="G63" s="301" t="str">
        <f>IF(ROW()&lt;=B$3,INDEX(FP!C:C,B$2+ROW()-1),"")</f>
        <v/>
      </c>
      <c r="H63" s="302" t="str">
        <f t="shared" si="3"/>
        <v/>
      </c>
      <c r="I63" s="303"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6" t="str">
        <f>IF(ROW()&lt;=B$3,INDEX(FP!F:F,B$2+ROW()-1)&amp;" - "&amp;INDEX(FP!C:C,B$2+ROW()-1),"")</f>
        <v/>
      </c>
      <c r="B64" s="309"/>
      <c r="C64" s="308" t="str">
        <f>IF(ROW()&lt;=B$3,INDEX(FP!E:E,B$2+ROW()-1),"")</f>
        <v/>
      </c>
      <c r="D64" s="300" t="str">
        <f>IF(ROW()&lt;=B$3,INDEX(FP!F:F,B$2+ROW()-1),"")</f>
        <v/>
      </c>
      <c r="E64" s="300" t="str">
        <f>IF(ROW()&lt;=B$3,INDEX(FP!G:G,B$2+ROW()-1),"")</f>
        <v/>
      </c>
      <c r="F64" s="300"/>
      <c r="G64" s="301" t="str">
        <f>IF(ROW()&lt;=B$3,INDEX(FP!C:C,B$2+ROW()-1),"")</f>
        <v/>
      </c>
      <c r="H64" s="302" t="str">
        <f t="shared" si="3"/>
        <v/>
      </c>
      <c r="I64" s="303" t="str">
        <f t="shared" si="4"/>
        <v/>
      </c>
      <c r="J64" s="141" t="str">
        <f t="shared" si="2"/>
        <v/>
      </c>
      <c r="K64" s="132">
        <v>99</v>
      </c>
      <c r="L64" s="133" t="s">
        <v>758</v>
      </c>
      <c r="M64" s="134" t="s">
        <v>765</v>
      </c>
      <c r="N64" s="117"/>
      <c r="O64" s="117"/>
      <c r="P64" s="117"/>
      <c r="Q64" s="117"/>
      <c r="R64" s="117"/>
      <c r="S64" s="117"/>
      <c r="T64" s="117"/>
      <c r="U64" s="117"/>
      <c r="V64" s="117"/>
      <c r="W64" s="117"/>
      <c r="X64" s="117"/>
    </row>
    <row r="65" spans="1:24" s="6" customFormat="1" ht="12" hidden="1" thickBot="1" x14ac:dyDescent="0.25">
      <c r="A65" s="306" t="str">
        <f>IF(ROW()&lt;=B$3,INDEX(FP!F:F,B$2+ROW()-1)&amp;" - "&amp;INDEX(FP!C:C,B$2+ROW()-1),"")</f>
        <v/>
      </c>
      <c r="B65" s="309"/>
      <c r="C65" s="308" t="str">
        <f>IF(ROW()&lt;=B$3,INDEX(FP!E:E,B$2+ROW()-1),"")</f>
        <v/>
      </c>
      <c r="D65" s="300" t="str">
        <f>IF(ROW()&lt;=B$3,INDEX(FP!F:F,B$2+ROW()-1),"")</f>
        <v/>
      </c>
      <c r="E65" s="300" t="str">
        <f>IF(ROW()&lt;=B$3,INDEX(FP!G:G,B$2+ROW()-1),"")</f>
        <v/>
      </c>
      <c r="F65" s="300"/>
      <c r="G65" s="301" t="str">
        <f>IF(ROW()&lt;=B$3,INDEX(FP!C:C,B$2+ROW()-1),"")</f>
        <v/>
      </c>
      <c r="H65" s="302" t="str">
        <f t="shared" si="3"/>
        <v/>
      </c>
      <c r="I65" s="303"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6" t="str">
        <f>IF(ROW()&lt;=B$3,INDEX(FP!F:F,B$2+ROW()-1)&amp;" - "&amp;INDEX(FP!C:C,B$2+ROW()-1),"")</f>
        <v/>
      </c>
      <c r="B66" s="309"/>
      <c r="C66" s="308" t="str">
        <f>IF(ROW()&lt;=B$3,INDEX(FP!E:E,B$2+ROW()-1),"")</f>
        <v/>
      </c>
      <c r="D66" s="300" t="str">
        <f>IF(ROW()&lt;=B$3,INDEX(FP!F:F,B$2+ROW()-1),"")</f>
        <v/>
      </c>
      <c r="E66" s="300" t="str">
        <f>IF(ROW()&lt;=B$3,INDEX(FP!G:G,B$2+ROW()-1),"")</f>
        <v/>
      </c>
      <c r="F66" s="300"/>
      <c r="G66" s="301" t="str">
        <f>IF(ROW()&lt;=B$3,INDEX(FP!C:C,B$2+ROW()-1),"")</f>
        <v/>
      </c>
      <c r="H66" s="302" t="str">
        <f t="shared" si="3"/>
        <v/>
      </c>
      <c r="I66" s="303" t="str">
        <f t="shared" si="5"/>
        <v/>
      </c>
      <c r="J66" s="141" t="str">
        <f t="shared" si="2"/>
        <v/>
      </c>
      <c r="K66" s="132">
        <v>99</v>
      </c>
      <c r="L66" s="127" t="s">
        <v>758</v>
      </c>
      <c r="M66" s="126" t="s">
        <v>765</v>
      </c>
      <c r="N66" s="117"/>
      <c r="O66" s="117"/>
      <c r="P66" s="117"/>
      <c r="Q66" s="117"/>
      <c r="R66" s="117"/>
      <c r="S66" s="117"/>
      <c r="T66" s="117"/>
      <c r="U66" s="117"/>
      <c r="V66" s="117"/>
      <c r="W66" s="117"/>
      <c r="X66" s="117"/>
    </row>
    <row r="67" spans="1:24" s="6" customFormat="1" ht="12" hidden="1" thickBot="1" x14ac:dyDescent="0.25">
      <c r="A67" s="306" t="str">
        <f>IF(ROW()&lt;=B$3,INDEX(FP!F:F,B$2+ROW()-1)&amp;" - "&amp;INDEX(FP!C:C,B$2+ROW()-1),"")</f>
        <v/>
      </c>
      <c r="B67" s="309"/>
      <c r="C67" s="308" t="str">
        <f>IF(ROW()&lt;=B$3,INDEX(FP!E:E,B$2+ROW()-1),"")</f>
        <v/>
      </c>
      <c r="D67" s="300" t="str">
        <f>IF(ROW()&lt;=B$3,INDEX(FP!F:F,B$2+ROW()-1),"")</f>
        <v/>
      </c>
      <c r="E67" s="300" t="str">
        <f>IF(ROW()&lt;=B$3,INDEX(FP!G:G,B$2+ROW()-1),"")</f>
        <v/>
      </c>
      <c r="F67" s="300"/>
      <c r="G67" s="301" t="str">
        <f>IF(ROW()&lt;=B$3,INDEX(FP!C:C,B$2+ROW()-1),"")</f>
        <v/>
      </c>
      <c r="H67" s="302" t="str">
        <f t="shared" si="3"/>
        <v/>
      </c>
      <c r="I67" s="303"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6" t="str">
        <f>IF(ROW()&lt;=B$3,INDEX(FP!F:F,B$2+ROW()-1)&amp;" - "&amp;INDEX(FP!C:C,B$2+ROW()-1),"")</f>
        <v/>
      </c>
      <c r="B68" s="309"/>
      <c r="C68" s="308" t="str">
        <f>IF(ROW()&lt;=B$3,INDEX(FP!E:E,B$2+ROW()-1),"")</f>
        <v/>
      </c>
      <c r="D68" s="300" t="str">
        <f>IF(ROW()&lt;=B$3,INDEX(FP!F:F,B$2+ROW()-1),"")</f>
        <v/>
      </c>
      <c r="E68" s="300" t="str">
        <f>IF(ROW()&lt;=B$3,INDEX(FP!G:G,B$2+ROW()-1),"")</f>
        <v/>
      </c>
      <c r="F68" s="300"/>
      <c r="G68" s="301" t="str">
        <f>IF(ROW()&lt;=B$3,INDEX(FP!C:C,B$2+ROW()-1),"")</f>
        <v/>
      </c>
      <c r="H68" s="302" t="str">
        <f t="shared" si="3"/>
        <v/>
      </c>
      <c r="I68" s="303" t="str">
        <f t="shared" si="5"/>
        <v/>
      </c>
      <c r="J68" s="141" t="str">
        <f t="shared" si="6"/>
        <v/>
      </c>
      <c r="K68" s="132">
        <v>99</v>
      </c>
      <c r="L68" s="133" t="s">
        <v>758</v>
      </c>
      <c r="M68" s="134" t="s">
        <v>765</v>
      </c>
      <c r="N68" s="117"/>
      <c r="O68" s="117"/>
      <c r="P68" s="117"/>
      <c r="Q68" s="117"/>
      <c r="R68" s="117"/>
      <c r="S68" s="117"/>
      <c r="T68" s="117"/>
      <c r="U68" s="117"/>
      <c r="V68" s="117"/>
      <c r="W68" s="117"/>
      <c r="X68" s="117"/>
    </row>
    <row r="69" spans="1:24" s="6" customFormat="1" ht="12" hidden="1" thickBot="1" x14ac:dyDescent="0.25">
      <c r="A69" s="306" t="str">
        <f>IF(ROW()&lt;=B$3,INDEX(FP!F:F,B$2+ROW()-1)&amp;" - "&amp;INDEX(FP!C:C,B$2+ROW()-1),"")</f>
        <v/>
      </c>
      <c r="B69" s="309"/>
      <c r="C69" s="308" t="str">
        <f>IF(ROW()&lt;=B$3,INDEX(FP!E:E,B$2+ROW()-1),"")</f>
        <v/>
      </c>
      <c r="D69" s="300" t="str">
        <f>IF(ROW()&lt;=B$3,INDEX(FP!F:F,B$2+ROW()-1),"")</f>
        <v/>
      </c>
      <c r="E69" s="300" t="str">
        <f>IF(ROW()&lt;=B$3,INDEX(FP!G:G,B$2+ROW()-1),"")</f>
        <v/>
      </c>
      <c r="F69" s="300"/>
      <c r="G69" s="301" t="str">
        <f>IF(ROW()&lt;=B$3,INDEX(FP!C:C,B$2+ROW()-1),"")</f>
        <v/>
      </c>
      <c r="H69" s="302" t="str">
        <f t="shared" si="3"/>
        <v/>
      </c>
      <c r="I69" s="303"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6" t="str">
        <f>IF(ROW()&lt;=B$3,INDEX(FP!F:F,B$2+ROW()-1)&amp;" - "&amp;INDEX(FP!C:C,B$2+ROW()-1),"")</f>
        <v/>
      </c>
      <c r="B70" s="309"/>
      <c r="C70" s="308" t="str">
        <f>IF(ROW()&lt;=B$3,INDEX(FP!E:E,B$2+ROW()-1),"")</f>
        <v/>
      </c>
      <c r="D70" s="300" t="str">
        <f>IF(ROW()&lt;=B$3,INDEX(FP!F:F,B$2+ROW()-1),"")</f>
        <v/>
      </c>
      <c r="E70" s="300" t="str">
        <f>IF(ROW()&lt;=B$3,INDEX(FP!G:G,B$2+ROW()-1),"")</f>
        <v/>
      </c>
      <c r="F70" s="300"/>
      <c r="G70" s="301" t="str">
        <f>IF(ROW()&lt;=B$3,INDEX(FP!C:C,B$2+ROW()-1),"")</f>
        <v/>
      </c>
      <c r="H70" s="302" t="str">
        <f t="shared" si="3"/>
        <v/>
      </c>
      <c r="I70" s="303" t="str">
        <f t="shared" si="5"/>
        <v/>
      </c>
      <c r="J70" s="141" t="str">
        <f t="shared" si="6"/>
        <v/>
      </c>
      <c r="K70" s="132">
        <v>99</v>
      </c>
      <c r="L70" s="127" t="s">
        <v>758</v>
      </c>
      <c r="M70" s="126" t="s">
        <v>765</v>
      </c>
      <c r="N70" s="117"/>
      <c r="O70" s="117"/>
      <c r="P70" s="117"/>
      <c r="Q70" s="117"/>
      <c r="R70" s="117"/>
      <c r="S70" s="117"/>
      <c r="T70" s="117"/>
      <c r="U70" s="117"/>
      <c r="V70" s="117"/>
      <c r="W70" s="117"/>
      <c r="X70" s="117"/>
    </row>
    <row r="71" spans="1:24" s="6" customFormat="1" ht="12" hidden="1" thickBot="1" x14ac:dyDescent="0.25">
      <c r="A71" s="306" t="str">
        <f>IF(ROW()&lt;=B$3,INDEX(FP!F:F,B$2+ROW()-1)&amp;" - "&amp;INDEX(FP!C:C,B$2+ROW()-1),"")</f>
        <v/>
      </c>
      <c r="B71" s="309"/>
      <c r="C71" s="308" t="str">
        <f>IF(ROW()&lt;=B$3,INDEX(FP!E:E,B$2+ROW()-1),"")</f>
        <v/>
      </c>
      <c r="D71" s="300" t="str">
        <f>IF(ROW()&lt;=B$3,INDEX(FP!F:F,B$2+ROW()-1),"")</f>
        <v/>
      </c>
      <c r="E71" s="300" t="str">
        <f>IF(ROW()&lt;=B$3,INDEX(FP!G:G,B$2+ROW()-1),"")</f>
        <v/>
      </c>
      <c r="F71" s="300"/>
      <c r="G71" s="301" t="str">
        <f>IF(ROW()&lt;=B$3,INDEX(FP!C:C,B$2+ROW()-1),"")</f>
        <v/>
      </c>
      <c r="H71" s="302" t="str">
        <f t="shared" ref="H71:H94" si="7">IF(ROW()&lt;=B$3,SUMIF(A$107:A$10042,A71,H$107:H$10042),"")</f>
        <v/>
      </c>
      <c r="I71" s="303"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6" t="str">
        <f>IF(ROW()&lt;=B$3,INDEX(FP!F:F,B$2+ROW()-1)&amp;" - "&amp;INDEX(FP!C:C,B$2+ROW()-1),"")</f>
        <v/>
      </c>
      <c r="B72" s="309"/>
      <c r="C72" s="308" t="str">
        <f>IF(ROW()&lt;=B$3,INDEX(FP!E:E,B$2+ROW()-1),"")</f>
        <v/>
      </c>
      <c r="D72" s="300" t="str">
        <f>IF(ROW()&lt;=B$3,INDEX(FP!F:F,B$2+ROW()-1),"")</f>
        <v/>
      </c>
      <c r="E72" s="300" t="str">
        <f>IF(ROW()&lt;=B$3,INDEX(FP!G:G,B$2+ROW()-1),"")</f>
        <v/>
      </c>
      <c r="F72" s="300"/>
      <c r="G72" s="301" t="str">
        <f>IF(ROW()&lt;=B$3,INDEX(FP!C:C,B$2+ROW()-1),"")</f>
        <v/>
      </c>
      <c r="H72" s="302" t="str">
        <f t="shared" si="7"/>
        <v/>
      </c>
      <c r="I72" s="303" t="str">
        <f t="shared" si="5"/>
        <v/>
      </c>
      <c r="J72" s="141" t="str">
        <f t="shared" si="6"/>
        <v/>
      </c>
      <c r="K72" s="132">
        <v>99</v>
      </c>
      <c r="L72" s="133" t="s">
        <v>758</v>
      </c>
      <c r="M72" s="134" t="s">
        <v>765</v>
      </c>
      <c r="N72" s="117"/>
      <c r="O72" s="117"/>
      <c r="P72" s="117"/>
      <c r="Q72" s="117"/>
      <c r="R72" s="117"/>
      <c r="S72" s="117"/>
      <c r="T72" s="117"/>
      <c r="U72" s="117"/>
      <c r="V72" s="117"/>
      <c r="W72" s="117"/>
      <c r="X72" s="117"/>
    </row>
    <row r="73" spans="1:24" s="6" customFormat="1" ht="12" hidden="1" thickBot="1" x14ac:dyDescent="0.25">
      <c r="A73" s="306" t="str">
        <f>IF(ROW()&lt;=B$3,INDEX(FP!F:F,B$2+ROW()-1)&amp;" - "&amp;INDEX(FP!C:C,B$2+ROW()-1),"")</f>
        <v/>
      </c>
      <c r="B73" s="309"/>
      <c r="C73" s="308" t="str">
        <f>IF(ROW()&lt;=B$3,INDEX(FP!E:E,B$2+ROW()-1),"")</f>
        <v/>
      </c>
      <c r="D73" s="300" t="str">
        <f>IF(ROW()&lt;=B$3,INDEX(FP!F:F,B$2+ROW()-1),"")</f>
        <v/>
      </c>
      <c r="E73" s="300" t="str">
        <f>IF(ROW()&lt;=B$3,INDEX(FP!G:G,B$2+ROW()-1),"")</f>
        <v/>
      </c>
      <c r="F73" s="300"/>
      <c r="G73" s="301" t="str">
        <f>IF(ROW()&lt;=B$3,INDEX(FP!C:C,B$2+ROW()-1),"")</f>
        <v/>
      </c>
      <c r="H73" s="302" t="str">
        <f t="shared" si="7"/>
        <v/>
      </c>
      <c r="I73" s="303"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6" t="str">
        <f>IF(ROW()&lt;=B$3,INDEX(FP!F:F,B$2+ROW()-1)&amp;" - "&amp;INDEX(FP!C:C,B$2+ROW()-1),"")</f>
        <v/>
      </c>
      <c r="B74" s="309"/>
      <c r="C74" s="308" t="str">
        <f>IF(ROW()&lt;=B$3,INDEX(FP!E:E,B$2+ROW()-1),"")</f>
        <v/>
      </c>
      <c r="D74" s="300" t="str">
        <f>IF(ROW()&lt;=B$3,INDEX(FP!F:F,B$2+ROW()-1),"")</f>
        <v/>
      </c>
      <c r="E74" s="300" t="str">
        <f>IF(ROW()&lt;=B$3,INDEX(FP!G:G,B$2+ROW()-1),"")</f>
        <v/>
      </c>
      <c r="F74" s="300"/>
      <c r="G74" s="301" t="str">
        <f>IF(ROW()&lt;=B$3,INDEX(FP!C:C,B$2+ROW()-1),"")</f>
        <v/>
      </c>
      <c r="H74" s="302" t="str">
        <f t="shared" si="7"/>
        <v/>
      </c>
      <c r="I74" s="303" t="str">
        <f t="shared" si="5"/>
        <v/>
      </c>
      <c r="J74" s="141" t="str">
        <f t="shared" si="6"/>
        <v/>
      </c>
      <c r="K74" s="132">
        <v>99</v>
      </c>
      <c r="L74" s="127" t="s">
        <v>758</v>
      </c>
      <c r="M74" s="126" t="s">
        <v>765</v>
      </c>
      <c r="N74" s="117"/>
      <c r="O74" s="117"/>
      <c r="P74" s="117"/>
      <c r="Q74" s="117"/>
      <c r="R74" s="117"/>
      <c r="S74" s="117"/>
      <c r="T74" s="117"/>
      <c r="U74" s="117"/>
      <c r="V74" s="117"/>
      <c r="W74" s="117"/>
      <c r="X74" s="117"/>
    </row>
    <row r="75" spans="1:24" s="6" customFormat="1" ht="12" hidden="1" thickBot="1" x14ac:dyDescent="0.25">
      <c r="A75" s="306" t="str">
        <f>IF(ROW()&lt;=B$3,INDEX(FP!F:F,B$2+ROW()-1)&amp;" - "&amp;INDEX(FP!C:C,B$2+ROW()-1),"")</f>
        <v/>
      </c>
      <c r="B75" s="309"/>
      <c r="C75" s="308" t="str">
        <f>IF(ROW()&lt;=B$3,INDEX(FP!E:E,B$2+ROW()-1),"")</f>
        <v/>
      </c>
      <c r="D75" s="300" t="str">
        <f>IF(ROW()&lt;=B$3,INDEX(FP!F:F,B$2+ROW()-1),"")</f>
        <v/>
      </c>
      <c r="E75" s="300" t="str">
        <f>IF(ROW()&lt;=B$3,INDEX(FP!G:G,B$2+ROW()-1),"")</f>
        <v/>
      </c>
      <c r="F75" s="300"/>
      <c r="G75" s="301" t="str">
        <f>IF(ROW()&lt;=B$3,INDEX(FP!C:C,B$2+ROW()-1),"")</f>
        <v/>
      </c>
      <c r="H75" s="302" t="str">
        <f t="shared" si="7"/>
        <v/>
      </c>
      <c r="I75" s="303"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6" t="str">
        <f>IF(ROW()&lt;=B$3,INDEX(FP!F:F,B$2+ROW()-1)&amp;" - "&amp;INDEX(FP!C:C,B$2+ROW()-1),"")</f>
        <v/>
      </c>
      <c r="B76" s="309"/>
      <c r="C76" s="308" t="str">
        <f>IF(ROW()&lt;=B$3,INDEX(FP!E:E,B$2+ROW()-1),"")</f>
        <v/>
      </c>
      <c r="D76" s="300" t="str">
        <f>IF(ROW()&lt;=B$3,INDEX(FP!F:F,B$2+ROW()-1),"")</f>
        <v/>
      </c>
      <c r="E76" s="300" t="str">
        <f>IF(ROW()&lt;=B$3,INDEX(FP!G:G,B$2+ROW()-1),"")</f>
        <v/>
      </c>
      <c r="F76" s="300"/>
      <c r="G76" s="301" t="str">
        <f>IF(ROW()&lt;=B$3,INDEX(FP!C:C,B$2+ROW()-1),"")</f>
        <v/>
      </c>
      <c r="H76" s="302" t="str">
        <f t="shared" si="7"/>
        <v/>
      </c>
      <c r="I76" s="303" t="str">
        <f t="shared" si="5"/>
        <v/>
      </c>
      <c r="J76" s="141" t="str">
        <f t="shared" si="6"/>
        <v/>
      </c>
      <c r="K76" s="132">
        <v>99</v>
      </c>
      <c r="L76" s="133" t="s">
        <v>758</v>
      </c>
      <c r="M76" s="134" t="s">
        <v>765</v>
      </c>
      <c r="N76" s="117"/>
      <c r="O76" s="117"/>
      <c r="P76" s="117"/>
      <c r="Q76" s="117"/>
      <c r="R76" s="117"/>
      <c r="S76" s="117"/>
      <c r="T76" s="117"/>
      <c r="U76" s="117"/>
      <c r="V76" s="117"/>
      <c r="W76" s="117"/>
      <c r="X76" s="117"/>
    </row>
    <row r="77" spans="1:24" s="6" customFormat="1" ht="12" hidden="1" thickBot="1" x14ac:dyDescent="0.25">
      <c r="A77" s="306" t="str">
        <f>IF(ROW()&lt;=B$3,INDEX(FP!F:F,B$2+ROW()-1)&amp;" - "&amp;INDEX(FP!C:C,B$2+ROW()-1),"")</f>
        <v/>
      </c>
      <c r="B77" s="309"/>
      <c r="C77" s="308" t="str">
        <f>IF(ROW()&lt;=B$3,INDEX(FP!E:E,B$2+ROW()-1),"")</f>
        <v/>
      </c>
      <c r="D77" s="300" t="str">
        <f>IF(ROW()&lt;=B$3,INDEX(FP!F:F,B$2+ROW()-1),"")</f>
        <v/>
      </c>
      <c r="E77" s="300" t="str">
        <f>IF(ROW()&lt;=B$3,INDEX(FP!G:G,B$2+ROW()-1),"")</f>
        <v/>
      </c>
      <c r="F77" s="300"/>
      <c r="G77" s="301" t="str">
        <f>IF(ROW()&lt;=B$3,INDEX(FP!C:C,B$2+ROW()-1),"")</f>
        <v/>
      </c>
      <c r="H77" s="302" t="str">
        <f t="shared" si="7"/>
        <v/>
      </c>
      <c r="I77" s="303"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6" t="str">
        <f>IF(ROW()&lt;=B$3,INDEX(FP!F:F,B$2+ROW()-1)&amp;" - "&amp;INDEX(FP!C:C,B$2+ROW()-1),"")</f>
        <v/>
      </c>
      <c r="B78" s="309"/>
      <c r="C78" s="308" t="str">
        <f>IF(ROW()&lt;=B$3,INDEX(FP!E:E,B$2+ROW()-1),"")</f>
        <v/>
      </c>
      <c r="D78" s="300" t="str">
        <f>IF(ROW()&lt;=B$3,INDEX(FP!F:F,B$2+ROW()-1),"")</f>
        <v/>
      </c>
      <c r="E78" s="300" t="str">
        <f>IF(ROW()&lt;=B$3,INDEX(FP!G:G,B$2+ROW()-1),"")</f>
        <v/>
      </c>
      <c r="F78" s="300"/>
      <c r="G78" s="301" t="str">
        <f>IF(ROW()&lt;=B$3,INDEX(FP!C:C,B$2+ROW()-1),"")</f>
        <v/>
      </c>
      <c r="H78" s="302" t="str">
        <f t="shared" si="7"/>
        <v/>
      </c>
      <c r="I78" s="303" t="str">
        <f t="shared" si="5"/>
        <v/>
      </c>
      <c r="J78" s="141" t="str">
        <f t="shared" si="6"/>
        <v/>
      </c>
      <c r="K78" s="132">
        <v>99</v>
      </c>
      <c r="L78" s="127" t="s">
        <v>758</v>
      </c>
      <c r="M78" s="126" t="s">
        <v>765</v>
      </c>
      <c r="N78" s="117"/>
      <c r="O78" s="117"/>
      <c r="P78" s="117"/>
      <c r="Q78" s="117"/>
      <c r="R78" s="117"/>
      <c r="S78" s="117"/>
      <c r="T78" s="117"/>
      <c r="U78" s="117"/>
      <c r="V78" s="117"/>
      <c r="W78" s="117"/>
      <c r="X78" s="117"/>
    </row>
    <row r="79" spans="1:24" s="6" customFormat="1" ht="12" hidden="1" thickBot="1" x14ac:dyDescent="0.25">
      <c r="A79" s="306" t="str">
        <f>IF(ROW()&lt;=B$3,INDEX(FP!F:F,B$2+ROW()-1)&amp;" - "&amp;INDEX(FP!C:C,B$2+ROW()-1),"")</f>
        <v/>
      </c>
      <c r="B79" s="309"/>
      <c r="C79" s="308" t="str">
        <f>IF(ROW()&lt;=B$3,INDEX(FP!E:E,B$2+ROW()-1),"")</f>
        <v/>
      </c>
      <c r="D79" s="300" t="str">
        <f>IF(ROW()&lt;=B$3,INDEX(FP!F:F,B$2+ROW()-1),"")</f>
        <v/>
      </c>
      <c r="E79" s="300" t="str">
        <f>IF(ROW()&lt;=B$3,INDEX(FP!G:G,B$2+ROW()-1),"")</f>
        <v/>
      </c>
      <c r="F79" s="300"/>
      <c r="G79" s="301" t="str">
        <f>IF(ROW()&lt;=B$3,INDEX(FP!C:C,B$2+ROW()-1),"")</f>
        <v/>
      </c>
      <c r="H79" s="302" t="str">
        <f t="shared" si="7"/>
        <v/>
      </c>
      <c r="I79" s="303"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6" t="str">
        <f>IF(ROW()&lt;=B$3,INDEX(FP!F:F,B$2+ROW()-1)&amp;" - "&amp;INDEX(FP!C:C,B$2+ROW()-1),"")</f>
        <v/>
      </c>
      <c r="B80" s="309"/>
      <c r="C80" s="308" t="str">
        <f>IF(ROW()&lt;=B$3,INDEX(FP!E:E,B$2+ROW()-1),"")</f>
        <v/>
      </c>
      <c r="D80" s="300" t="str">
        <f>IF(ROW()&lt;=B$3,INDEX(FP!F:F,B$2+ROW()-1),"")</f>
        <v/>
      </c>
      <c r="E80" s="300" t="str">
        <f>IF(ROW()&lt;=B$3,INDEX(FP!G:G,B$2+ROW()-1),"")</f>
        <v/>
      </c>
      <c r="F80" s="300"/>
      <c r="G80" s="301" t="str">
        <f>IF(ROW()&lt;=B$3,INDEX(FP!C:C,B$2+ROW()-1),"")</f>
        <v/>
      </c>
      <c r="H80" s="302" t="str">
        <f t="shared" si="7"/>
        <v/>
      </c>
      <c r="I80" s="303" t="str">
        <f t="shared" si="5"/>
        <v/>
      </c>
      <c r="J80" s="141" t="str">
        <f t="shared" si="6"/>
        <v/>
      </c>
      <c r="K80" s="132">
        <v>99</v>
      </c>
      <c r="L80" s="133" t="s">
        <v>758</v>
      </c>
      <c r="M80" s="134" t="s">
        <v>765</v>
      </c>
      <c r="N80" s="117"/>
      <c r="O80" s="117"/>
      <c r="P80" s="117"/>
      <c r="Q80" s="117"/>
      <c r="R80" s="117"/>
      <c r="S80" s="117"/>
      <c r="T80" s="117"/>
      <c r="U80" s="117"/>
      <c r="V80" s="117"/>
      <c r="W80" s="117"/>
      <c r="X80" s="117"/>
    </row>
    <row r="81" spans="1:24" s="6" customFormat="1" ht="12" hidden="1" thickBot="1" x14ac:dyDescent="0.25">
      <c r="A81" s="306" t="str">
        <f>IF(ROW()&lt;=B$3,INDEX(FP!F:F,B$2+ROW()-1)&amp;" - "&amp;INDEX(FP!C:C,B$2+ROW()-1),"")</f>
        <v/>
      </c>
      <c r="B81" s="309"/>
      <c r="C81" s="308" t="str">
        <f>IF(ROW()&lt;=B$3,INDEX(FP!E:E,B$2+ROW()-1),"")</f>
        <v/>
      </c>
      <c r="D81" s="300" t="str">
        <f>IF(ROW()&lt;=B$3,INDEX(FP!F:F,B$2+ROW()-1),"")</f>
        <v/>
      </c>
      <c r="E81" s="300" t="str">
        <f>IF(ROW()&lt;=B$3,INDEX(FP!G:G,B$2+ROW()-1),"")</f>
        <v/>
      </c>
      <c r="F81" s="300"/>
      <c r="G81" s="301" t="str">
        <f>IF(ROW()&lt;=B$3,INDEX(FP!C:C,B$2+ROW()-1),"")</f>
        <v/>
      </c>
      <c r="H81" s="302" t="str">
        <f t="shared" si="7"/>
        <v/>
      </c>
      <c r="I81" s="303"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6" t="str">
        <f>IF(ROW()&lt;=B$3,INDEX(FP!F:F,B$2+ROW()-1)&amp;" - "&amp;INDEX(FP!C:C,B$2+ROW()-1),"")</f>
        <v/>
      </c>
      <c r="B82" s="309"/>
      <c r="C82" s="308" t="str">
        <f>IF(ROW()&lt;=B$3,INDEX(FP!E:E,B$2+ROW()-1),"")</f>
        <v/>
      </c>
      <c r="D82" s="300" t="str">
        <f>IF(ROW()&lt;=B$3,INDEX(FP!F:F,B$2+ROW()-1),"")</f>
        <v/>
      </c>
      <c r="E82" s="300" t="str">
        <f>IF(ROW()&lt;=B$3,INDEX(FP!G:G,B$2+ROW()-1),"")</f>
        <v/>
      </c>
      <c r="F82" s="300"/>
      <c r="G82" s="301" t="str">
        <f>IF(ROW()&lt;=B$3,INDEX(FP!C:C,B$2+ROW()-1),"")</f>
        <v/>
      </c>
      <c r="H82" s="302" t="str">
        <f t="shared" si="7"/>
        <v/>
      </c>
      <c r="I82" s="303" t="str">
        <f t="shared" si="5"/>
        <v/>
      </c>
      <c r="J82" s="141" t="str">
        <f t="shared" si="6"/>
        <v/>
      </c>
      <c r="K82" s="132">
        <v>99</v>
      </c>
      <c r="L82" s="127" t="s">
        <v>758</v>
      </c>
      <c r="M82" s="126" t="s">
        <v>765</v>
      </c>
      <c r="N82" s="117"/>
      <c r="O82" s="117"/>
      <c r="P82" s="117"/>
      <c r="Q82" s="117"/>
      <c r="R82" s="117"/>
      <c r="S82" s="117"/>
      <c r="T82" s="117"/>
      <c r="U82" s="117"/>
      <c r="V82" s="117"/>
      <c r="W82" s="117"/>
      <c r="X82" s="117"/>
    </row>
    <row r="83" spans="1:24" s="6" customFormat="1" ht="12" hidden="1" thickBot="1" x14ac:dyDescent="0.25">
      <c r="A83" s="306" t="str">
        <f>IF(ROW()&lt;=B$3,INDEX(FP!F:F,B$2+ROW()-1)&amp;" - "&amp;INDEX(FP!C:C,B$2+ROW()-1),"")</f>
        <v/>
      </c>
      <c r="B83" s="309"/>
      <c r="C83" s="308" t="str">
        <f>IF(ROW()&lt;=B$3,INDEX(FP!E:E,B$2+ROW()-1),"")</f>
        <v/>
      </c>
      <c r="D83" s="300" t="str">
        <f>IF(ROW()&lt;=B$3,INDEX(FP!F:F,B$2+ROW()-1),"")</f>
        <v/>
      </c>
      <c r="E83" s="300" t="str">
        <f>IF(ROW()&lt;=B$3,INDEX(FP!G:G,B$2+ROW()-1),"")</f>
        <v/>
      </c>
      <c r="F83" s="300"/>
      <c r="G83" s="301" t="str">
        <f>IF(ROW()&lt;=B$3,INDEX(FP!C:C,B$2+ROW()-1),"")</f>
        <v/>
      </c>
      <c r="H83" s="302" t="str">
        <f t="shared" si="7"/>
        <v/>
      </c>
      <c r="I83" s="303"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6" t="str">
        <f>IF(ROW()&lt;=B$3,INDEX(FP!F:F,B$2+ROW()-1)&amp;" - "&amp;INDEX(FP!C:C,B$2+ROW()-1),"")</f>
        <v/>
      </c>
      <c r="B84" s="309"/>
      <c r="C84" s="308" t="str">
        <f>IF(ROW()&lt;=B$3,INDEX(FP!E:E,B$2+ROW()-1),"")</f>
        <v/>
      </c>
      <c r="D84" s="300" t="str">
        <f>IF(ROW()&lt;=B$3,INDEX(FP!F:F,B$2+ROW()-1),"")</f>
        <v/>
      </c>
      <c r="E84" s="300" t="str">
        <f>IF(ROW()&lt;=B$3,INDEX(FP!G:G,B$2+ROW()-1),"")</f>
        <v/>
      </c>
      <c r="F84" s="300"/>
      <c r="G84" s="301" t="str">
        <f>IF(ROW()&lt;=B$3,INDEX(FP!C:C,B$2+ROW()-1),"")</f>
        <v/>
      </c>
      <c r="H84" s="302" t="str">
        <f t="shared" si="7"/>
        <v/>
      </c>
      <c r="I84" s="303" t="str">
        <f t="shared" si="5"/>
        <v/>
      </c>
      <c r="J84" s="141" t="str">
        <f t="shared" si="6"/>
        <v/>
      </c>
      <c r="K84" s="132">
        <v>99</v>
      </c>
      <c r="L84" s="133" t="s">
        <v>758</v>
      </c>
      <c r="M84" s="134" t="s">
        <v>765</v>
      </c>
      <c r="N84" s="117"/>
      <c r="O84" s="117"/>
      <c r="P84" s="117"/>
      <c r="Q84" s="117"/>
      <c r="R84" s="117"/>
      <c r="S84" s="117"/>
      <c r="T84" s="117"/>
      <c r="U84" s="117"/>
      <c r="V84" s="117"/>
      <c r="W84" s="117"/>
      <c r="X84" s="117"/>
    </row>
    <row r="85" spans="1:24" s="6" customFormat="1" ht="12" hidden="1" thickBot="1" x14ac:dyDescent="0.25">
      <c r="A85" s="306" t="str">
        <f>IF(ROW()&lt;=B$3,INDEX(FP!F:F,B$2+ROW()-1)&amp;" - "&amp;INDEX(FP!C:C,B$2+ROW()-1),"")</f>
        <v/>
      </c>
      <c r="B85" s="309"/>
      <c r="C85" s="308" t="str">
        <f>IF(ROW()&lt;=B$3,INDEX(FP!E:E,B$2+ROW()-1),"")</f>
        <v/>
      </c>
      <c r="D85" s="300" t="str">
        <f>IF(ROW()&lt;=B$3,INDEX(FP!F:F,B$2+ROW()-1),"")</f>
        <v/>
      </c>
      <c r="E85" s="300" t="str">
        <f>IF(ROW()&lt;=B$3,INDEX(FP!G:G,B$2+ROW()-1),"")</f>
        <v/>
      </c>
      <c r="F85" s="300"/>
      <c r="G85" s="301" t="str">
        <f>IF(ROW()&lt;=B$3,INDEX(FP!C:C,B$2+ROW()-1),"")</f>
        <v/>
      </c>
      <c r="H85" s="302" t="str">
        <f t="shared" si="7"/>
        <v/>
      </c>
      <c r="I85" s="303"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6" t="str">
        <f>IF(ROW()&lt;=B$3,INDEX(FP!F:F,B$2+ROW()-1)&amp;" - "&amp;INDEX(FP!C:C,B$2+ROW()-1),"")</f>
        <v/>
      </c>
      <c r="B86" s="309"/>
      <c r="C86" s="308" t="str">
        <f>IF(ROW()&lt;=B$3,INDEX(FP!E:E,B$2+ROW()-1),"")</f>
        <v/>
      </c>
      <c r="D86" s="300" t="str">
        <f>IF(ROW()&lt;=B$3,INDEX(FP!F:F,B$2+ROW()-1),"")</f>
        <v/>
      </c>
      <c r="E86" s="300" t="str">
        <f>IF(ROW()&lt;=B$3,INDEX(FP!G:G,B$2+ROW()-1),"")</f>
        <v/>
      </c>
      <c r="F86" s="300"/>
      <c r="G86" s="301" t="str">
        <f>IF(ROW()&lt;=B$3,INDEX(FP!C:C,B$2+ROW()-1),"")</f>
        <v/>
      </c>
      <c r="H86" s="302" t="str">
        <f t="shared" si="7"/>
        <v/>
      </c>
      <c r="I86" s="303" t="str">
        <f t="shared" si="5"/>
        <v/>
      </c>
      <c r="J86" s="141" t="str">
        <f t="shared" si="6"/>
        <v/>
      </c>
      <c r="K86" s="132">
        <v>99</v>
      </c>
      <c r="L86" s="127" t="s">
        <v>758</v>
      </c>
      <c r="M86" s="126" t="s">
        <v>765</v>
      </c>
      <c r="N86" s="117"/>
      <c r="O86" s="117"/>
      <c r="P86" s="117"/>
      <c r="Q86" s="117"/>
      <c r="R86" s="117"/>
      <c r="S86" s="117"/>
      <c r="T86" s="117"/>
      <c r="U86" s="117"/>
      <c r="V86" s="117"/>
      <c r="W86" s="117"/>
      <c r="X86" s="117"/>
    </row>
    <row r="87" spans="1:24" s="6" customFormat="1" ht="12" hidden="1" thickBot="1" x14ac:dyDescent="0.25">
      <c r="A87" s="306" t="str">
        <f>IF(ROW()&lt;=B$3,INDEX(FP!F:F,B$2+ROW()-1)&amp;" - "&amp;INDEX(FP!C:C,B$2+ROW()-1),"")</f>
        <v/>
      </c>
      <c r="B87" s="309"/>
      <c r="C87" s="308" t="str">
        <f>IF(ROW()&lt;=B$3,INDEX(FP!E:E,B$2+ROW()-1),"")</f>
        <v/>
      </c>
      <c r="D87" s="300" t="str">
        <f>IF(ROW()&lt;=B$3,INDEX(FP!F:F,B$2+ROW()-1),"")</f>
        <v/>
      </c>
      <c r="E87" s="300" t="str">
        <f>IF(ROW()&lt;=B$3,INDEX(FP!G:G,B$2+ROW()-1),"")</f>
        <v/>
      </c>
      <c r="F87" s="300"/>
      <c r="G87" s="301" t="str">
        <f>IF(ROW()&lt;=B$3,INDEX(FP!C:C,B$2+ROW()-1),"")</f>
        <v/>
      </c>
      <c r="H87" s="302" t="str">
        <f t="shared" si="7"/>
        <v/>
      </c>
      <c r="I87" s="303"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6" t="str">
        <f>IF(ROW()&lt;=B$3,INDEX(FP!F:F,B$2+ROW()-1)&amp;" - "&amp;INDEX(FP!C:C,B$2+ROW()-1),"")</f>
        <v/>
      </c>
      <c r="B88" s="309"/>
      <c r="C88" s="308" t="str">
        <f>IF(ROW()&lt;=B$3,INDEX(FP!E:E,B$2+ROW()-1),"")</f>
        <v/>
      </c>
      <c r="D88" s="300" t="str">
        <f>IF(ROW()&lt;=B$3,INDEX(FP!F:F,B$2+ROW()-1),"")</f>
        <v/>
      </c>
      <c r="E88" s="300" t="str">
        <f>IF(ROW()&lt;=B$3,INDEX(FP!G:G,B$2+ROW()-1),"")</f>
        <v/>
      </c>
      <c r="F88" s="300"/>
      <c r="G88" s="301" t="str">
        <f>IF(ROW()&lt;=B$3,INDEX(FP!C:C,B$2+ROW()-1),"")</f>
        <v/>
      </c>
      <c r="H88" s="302" t="str">
        <f t="shared" si="7"/>
        <v/>
      </c>
      <c r="I88" s="303" t="str">
        <f t="shared" si="5"/>
        <v/>
      </c>
      <c r="J88" s="141" t="str">
        <f t="shared" si="6"/>
        <v/>
      </c>
      <c r="K88" s="132">
        <v>99</v>
      </c>
      <c r="L88" s="133" t="s">
        <v>758</v>
      </c>
      <c r="M88" s="134" t="s">
        <v>765</v>
      </c>
      <c r="N88" s="117"/>
      <c r="O88" s="117"/>
      <c r="P88" s="117"/>
      <c r="Q88" s="117"/>
      <c r="R88" s="117"/>
      <c r="S88" s="117"/>
      <c r="T88" s="117"/>
      <c r="U88" s="117"/>
      <c r="V88" s="117"/>
      <c r="W88" s="117"/>
      <c r="X88" s="117"/>
    </row>
    <row r="89" spans="1:24" s="6" customFormat="1" ht="12" hidden="1" thickBot="1" x14ac:dyDescent="0.25">
      <c r="A89" s="306" t="str">
        <f>IF(ROW()&lt;=B$3,INDEX(FP!F:F,B$2+ROW()-1)&amp;" - "&amp;INDEX(FP!C:C,B$2+ROW()-1),"")</f>
        <v/>
      </c>
      <c r="B89" s="309"/>
      <c r="C89" s="308" t="str">
        <f>IF(ROW()&lt;=B$3,INDEX(FP!E:E,B$2+ROW()-1),"")</f>
        <v/>
      </c>
      <c r="D89" s="300" t="str">
        <f>IF(ROW()&lt;=B$3,INDEX(FP!F:F,B$2+ROW()-1),"")</f>
        <v/>
      </c>
      <c r="E89" s="300" t="str">
        <f>IF(ROW()&lt;=B$3,INDEX(FP!G:G,B$2+ROW()-1),"")</f>
        <v/>
      </c>
      <c r="F89" s="300"/>
      <c r="G89" s="301" t="str">
        <f>IF(ROW()&lt;=B$3,INDEX(FP!C:C,B$2+ROW()-1),"")</f>
        <v/>
      </c>
      <c r="H89" s="302" t="str">
        <f t="shared" si="7"/>
        <v/>
      </c>
      <c r="I89" s="303"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6" t="str">
        <f>IF(ROW()&lt;=B$3,INDEX(FP!F:F,B$2+ROW()-1)&amp;" - "&amp;INDEX(FP!C:C,B$2+ROW()-1),"")</f>
        <v/>
      </c>
      <c r="B90" s="309"/>
      <c r="C90" s="308" t="str">
        <f>IF(ROW()&lt;=B$3,INDEX(FP!E:E,B$2+ROW()-1),"")</f>
        <v/>
      </c>
      <c r="D90" s="300" t="str">
        <f>IF(ROW()&lt;=B$3,INDEX(FP!F:F,B$2+ROW()-1),"")</f>
        <v/>
      </c>
      <c r="E90" s="300" t="str">
        <f>IF(ROW()&lt;=B$3,INDEX(FP!G:G,B$2+ROW()-1),"")</f>
        <v/>
      </c>
      <c r="F90" s="300"/>
      <c r="G90" s="301" t="str">
        <f>IF(ROW()&lt;=B$3,INDEX(FP!C:C,B$2+ROW()-1),"")</f>
        <v/>
      </c>
      <c r="H90" s="302" t="str">
        <f t="shared" si="7"/>
        <v/>
      </c>
      <c r="I90" s="303" t="str">
        <f t="shared" si="5"/>
        <v/>
      </c>
      <c r="J90" s="141" t="str">
        <f t="shared" si="6"/>
        <v/>
      </c>
      <c r="K90" s="132">
        <v>99</v>
      </c>
      <c r="L90" s="127" t="s">
        <v>758</v>
      </c>
      <c r="M90" s="126" t="s">
        <v>765</v>
      </c>
      <c r="N90" s="117"/>
      <c r="O90" s="117"/>
      <c r="P90" s="117"/>
      <c r="Q90" s="117"/>
      <c r="R90" s="117"/>
      <c r="S90" s="117"/>
      <c r="T90" s="117"/>
      <c r="U90" s="117"/>
      <c r="V90" s="117"/>
      <c r="W90" s="117"/>
      <c r="X90" s="117"/>
    </row>
    <row r="91" spans="1:24" s="6" customFormat="1" ht="12" hidden="1" thickBot="1" x14ac:dyDescent="0.25">
      <c r="A91" s="306" t="str">
        <f>IF(ROW()&lt;=B$3,INDEX(FP!F:F,B$2+ROW()-1)&amp;" - "&amp;INDEX(FP!C:C,B$2+ROW()-1),"")</f>
        <v/>
      </c>
      <c r="B91" s="309"/>
      <c r="C91" s="308" t="str">
        <f>IF(ROW()&lt;=B$3,INDEX(FP!E:E,B$2+ROW()-1),"")</f>
        <v/>
      </c>
      <c r="D91" s="300" t="str">
        <f>IF(ROW()&lt;=B$3,INDEX(FP!F:F,B$2+ROW()-1),"")</f>
        <v/>
      </c>
      <c r="E91" s="300" t="str">
        <f>IF(ROW()&lt;=B$3,INDEX(FP!G:G,B$2+ROW()-1),"")</f>
        <v/>
      </c>
      <c r="F91" s="300"/>
      <c r="G91" s="301" t="str">
        <f>IF(ROW()&lt;=B$3,INDEX(FP!C:C,B$2+ROW()-1),"")</f>
        <v/>
      </c>
      <c r="H91" s="302" t="str">
        <f t="shared" si="7"/>
        <v/>
      </c>
      <c r="I91" s="303"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6" t="str">
        <f>IF(ROW()&lt;=B$3,INDEX(FP!F:F,B$2+ROW()-1)&amp;" - "&amp;INDEX(FP!C:C,B$2+ROW()-1),"")</f>
        <v/>
      </c>
      <c r="B92" s="309"/>
      <c r="C92" s="308" t="str">
        <f>IF(ROW()&lt;=B$3,INDEX(FP!E:E,B$2+ROW()-1),"")</f>
        <v/>
      </c>
      <c r="D92" s="300" t="str">
        <f>IF(ROW()&lt;=B$3,INDEX(FP!F:F,B$2+ROW()-1),"")</f>
        <v/>
      </c>
      <c r="E92" s="300" t="str">
        <f>IF(ROW()&lt;=B$3,INDEX(FP!G:G,B$2+ROW()-1),"")</f>
        <v/>
      </c>
      <c r="F92" s="300"/>
      <c r="G92" s="301" t="str">
        <f>IF(ROW()&lt;=B$3,INDEX(FP!C:C,B$2+ROW()-1),"")</f>
        <v/>
      </c>
      <c r="H92" s="302" t="str">
        <f t="shared" si="7"/>
        <v/>
      </c>
      <c r="I92" s="303" t="str">
        <f t="shared" si="5"/>
        <v/>
      </c>
      <c r="J92" s="141" t="str">
        <f t="shared" si="6"/>
        <v/>
      </c>
      <c r="K92" s="132">
        <v>99</v>
      </c>
      <c r="L92" s="133" t="s">
        <v>758</v>
      </c>
      <c r="M92" s="134" t="s">
        <v>765</v>
      </c>
      <c r="N92" s="117"/>
      <c r="O92" s="117"/>
      <c r="P92" s="117"/>
      <c r="Q92" s="117"/>
      <c r="R92" s="117"/>
      <c r="S92" s="117"/>
      <c r="T92" s="117"/>
      <c r="U92" s="117"/>
      <c r="V92" s="117"/>
      <c r="W92" s="117"/>
      <c r="X92" s="117"/>
    </row>
    <row r="93" spans="1:24" s="6" customFormat="1" ht="12" hidden="1" thickBot="1" x14ac:dyDescent="0.25">
      <c r="A93" s="306" t="str">
        <f>IF(ROW()&lt;=B$3,INDEX(FP!F:F,B$2+ROW()-1)&amp;" - "&amp;INDEX(FP!C:C,B$2+ROW()-1),"")</f>
        <v/>
      </c>
      <c r="B93" s="309"/>
      <c r="C93" s="308" t="str">
        <f>IF(ROW()&lt;=B$3,INDEX(FP!E:E,B$2+ROW()-1),"")</f>
        <v/>
      </c>
      <c r="D93" s="300" t="str">
        <f>IF(ROW()&lt;=B$3,INDEX(FP!F:F,B$2+ROW()-1),"")</f>
        <v/>
      </c>
      <c r="E93" s="300" t="str">
        <f>IF(ROW()&lt;=B$3,INDEX(FP!G:G,B$2+ROW()-1),"")</f>
        <v/>
      </c>
      <c r="F93" s="300"/>
      <c r="G93" s="301" t="str">
        <f>IF(ROW()&lt;=B$3,INDEX(FP!C:C,B$2+ROW()-1),"")</f>
        <v/>
      </c>
      <c r="H93" s="302" t="str">
        <f t="shared" si="7"/>
        <v/>
      </c>
      <c r="I93" s="303"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6" t="str">
        <f>IF(ROW()&lt;=B$3,INDEX(FP!F:F,B$2+ROW()-1)&amp;" - "&amp;INDEX(FP!C:C,B$2+ROW()-1),"")</f>
        <v/>
      </c>
      <c r="B94" s="309"/>
      <c r="C94" s="308" t="str">
        <f>IF(ROW()&lt;=B$3,INDEX(FP!E:E,B$2+ROW()-1),"")</f>
        <v/>
      </c>
      <c r="D94" s="300" t="str">
        <f>IF(ROW()&lt;=B$3,INDEX(FP!F:F,B$2+ROW()-1),"")</f>
        <v/>
      </c>
      <c r="E94" s="300" t="str">
        <f>IF(ROW()&lt;=B$3,INDEX(FP!G:G,B$2+ROW()-1),"")</f>
        <v/>
      </c>
      <c r="F94" s="300"/>
      <c r="G94" s="301" t="str">
        <f>IF(ROW()&lt;=B$3,INDEX(FP!C:C,B$2+ROW()-1),"")</f>
        <v/>
      </c>
      <c r="H94" s="302" t="str">
        <f t="shared" si="7"/>
        <v/>
      </c>
      <c r="I94" s="303" t="str">
        <f t="shared" si="5"/>
        <v/>
      </c>
      <c r="J94" s="141" t="str">
        <f t="shared" si="6"/>
        <v/>
      </c>
      <c r="K94" s="132">
        <v>99</v>
      </c>
      <c r="L94" s="127" t="s">
        <v>758</v>
      </c>
      <c r="M94" s="126" t="s">
        <v>765</v>
      </c>
      <c r="N94" s="117"/>
      <c r="O94" s="117"/>
      <c r="P94" s="117"/>
      <c r="Q94" s="117"/>
      <c r="R94" s="117"/>
      <c r="S94" s="117"/>
      <c r="T94" s="117"/>
      <c r="U94" s="117"/>
      <c r="V94" s="117"/>
      <c r="W94" s="117"/>
      <c r="X94" s="117"/>
    </row>
    <row r="95" spans="1:24" s="6" customFormat="1" ht="12" hidden="1" thickBot="1" x14ac:dyDescent="0.25">
      <c r="A95" s="310"/>
      <c r="B95" s="311"/>
      <c r="C95" s="311"/>
      <c r="D95" s="310"/>
      <c r="E95" s="300" t="str">
        <f>IF(ROW()&lt;=B$3,INDEX(FP!G:G,B$2+ROW()-1),"")</f>
        <v/>
      </c>
      <c r="F95" s="312"/>
      <c r="G95" s="310"/>
      <c r="H95" s="313"/>
      <c r="I95" s="303"/>
      <c r="J95" s="141"/>
      <c r="K95" s="132"/>
      <c r="L95" s="125" t="str">
        <f>$A94</f>
        <v/>
      </c>
      <c r="M95" s="125">
        <v>99</v>
      </c>
      <c r="N95" s="117"/>
      <c r="O95" s="117"/>
      <c r="P95" s="117"/>
      <c r="Q95" s="117"/>
      <c r="R95" s="117"/>
      <c r="S95" s="117"/>
      <c r="T95" s="117"/>
      <c r="U95" s="117"/>
      <c r="V95" s="117"/>
      <c r="W95" s="117"/>
      <c r="X95" s="117"/>
    </row>
    <row r="96" spans="1:24" s="6" customFormat="1" hidden="1" x14ac:dyDescent="0.2">
      <c r="A96" s="310"/>
      <c r="B96" s="311"/>
      <c r="C96" s="311"/>
      <c r="D96" s="310"/>
      <c r="E96" s="314" t="s">
        <v>487</v>
      </c>
      <c r="F96" s="315"/>
      <c r="G96" s="310"/>
      <c r="H96" s="313"/>
      <c r="I96" s="316"/>
      <c r="J96" s="116"/>
      <c r="K96" s="117"/>
      <c r="L96" s="117"/>
      <c r="M96" s="117"/>
      <c r="N96" s="117"/>
      <c r="O96" s="117"/>
      <c r="P96" s="117"/>
      <c r="Q96" s="117"/>
      <c r="R96" s="117"/>
      <c r="S96" s="117"/>
      <c r="T96" s="117"/>
      <c r="U96" s="117"/>
      <c r="V96" s="117"/>
      <c r="W96" s="117"/>
      <c r="X96" s="117"/>
    </row>
    <row r="97" spans="1:24" s="6" customFormat="1" hidden="1" x14ac:dyDescent="0.2">
      <c r="A97" s="310"/>
      <c r="B97" s="311"/>
      <c r="C97" s="311"/>
      <c r="D97" s="310"/>
      <c r="E97" s="314" t="s">
        <v>488</v>
      </c>
      <c r="F97" s="315"/>
      <c r="G97" s="310"/>
      <c r="H97" s="313"/>
      <c r="I97" s="316"/>
      <c r="J97" s="116"/>
      <c r="K97" s="117"/>
      <c r="L97" s="117"/>
      <c r="M97" s="117"/>
      <c r="N97" s="117"/>
      <c r="O97" s="117"/>
      <c r="P97" s="117"/>
      <c r="Q97" s="117"/>
      <c r="R97" s="117"/>
      <c r="S97" s="117"/>
      <c r="T97" s="117"/>
      <c r="U97" s="117"/>
      <c r="V97" s="117"/>
      <c r="W97" s="117"/>
      <c r="X97" s="117"/>
    </row>
    <row r="98" spans="1:24" s="6" customFormat="1" hidden="1" x14ac:dyDescent="0.2">
      <c r="A98" s="310"/>
      <c r="B98" s="311"/>
      <c r="C98" s="311"/>
      <c r="D98" s="310"/>
      <c r="E98" s="317" t="s">
        <v>489</v>
      </c>
      <c r="F98" s="318"/>
      <c r="G98" s="310"/>
      <c r="H98" s="313"/>
      <c r="I98" s="316"/>
      <c r="J98" s="116"/>
      <c r="K98" s="117"/>
      <c r="L98" s="117"/>
      <c r="M98" s="117"/>
      <c r="N98" s="117"/>
      <c r="O98" s="117"/>
      <c r="P98" s="117"/>
      <c r="Q98" s="117"/>
      <c r="R98" s="117"/>
      <c r="S98" s="117"/>
      <c r="T98" s="117"/>
      <c r="U98" s="117"/>
      <c r="V98" s="117"/>
      <c r="W98" s="117"/>
      <c r="X98" s="117"/>
    </row>
    <row r="99" spans="1:24" s="6" customFormat="1" hidden="1" x14ac:dyDescent="0.2">
      <c r="A99" s="310"/>
      <c r="B99" s="319"/>
      <c r="C99" s="319"/>
      <c r="D99" s="310"/>
      <c r="E99" s="314" t="s">
        <v>490</v>
      </c>
      <c r="F99" s="315"/>
      <c r="G99" s="310"/>
      <c r="H99" s="313"/>
      <c r="I99" s="316"/>
      <c r="J99" s="116"/>
      <c r="K99" s="117"/>
      <c r="L99" s="117"/>
      <c r="M99" s="117"/>
      <c r="N99" s="117"/>
      <c r="O99" s="117"/>
      <c r="P99" s="117"/>
      <c r="Q99" s="117"/>
      <c r="R99" s="117"/>
      <c r="S99" s="117"/>
      <c r="T99" s="117"/>
      <c r="U99" s="117"/>
      <c r="V99" s="117"/>
      <c r="W99" s="117"/>
      <c r="X99" s="117"/>
    </row>
    <row r="100" spans="1:24" s="9" customFormat="1" ht="15.75" x14ac:dyDescent="0.25">
      <c r="A100" s="353" t="s">
        <v>757</v>
      </c>
      <c r="B100" s="353"/>
      <c r="C100" s="353"/>
      <c r="D100" s="353"/>
      <c r="E100" s="353"/>
      <c r="F100" s="353"/>
      <c r="G100" s="353"/>
      <c r="H100" s="355" t="s">
        <v>1727</v>
      </c>
      <c r="I100" s="355"/>
      <c r="J100" s="118"/>
      <c r="K100" s="119"/>
      <c r="L100" s="119"/>
      <c r="M100" s="119"/>
      <c r="N100" s="119"/>
      <c r="O100" s="119"/>
      <c r="P100" s="119"/>
      <c r="Q100" s="119"/>
      <c r="R100" s="119"/>
      <c r="S100" s="119"/>
      <c r="T100" s="119"/>
      <c r="U100" s="119"/>
      <c r="V100" s="119"/>
      <c r="W100" s="119"/>
      <c r="X100" s="119"/>
    </row>
    <row r="101" spans="1:24" s="9" customFormat="1" ht="15.75" x14ac:dyDescent="0.25">
      <c r="A101" s="353" t="s">
        <v>1349</v>
      </c>
      <c r="B101" s="353"/>
      <c r="C101" s="353"/>
      <c r="D101" s="353"/>
      <c r="E101" s="353"/>
      <c r="F101" s="353"/>
      <c r="G101" s="353"/>
      <c r="H101" s="354">
        <v>44648</v>
      </c>
      <c r="I101" s="354"/>
      <c r="J101" s="120"/>
      <c r="K101" s="119"/>
      <c r="L101" s="119"/>
      <c r="M101" s="119"/>
      <c r="N101" s="119"/>
      <c r="O101" s="119"/>
      <c r="P101" s="119"/>
      <c r="Q101" s="119"/>
      <c r="R101" s="119"/>
      <c r="S101" s="119"/>
      <c r="T101" s="119"/>
      <c r="U101" s="119"/>
      <c r="V101" s="119"/>
      <c r="W101" s="119"/>
      <c r="X101" s="119"/>
    </row>
    <row r="102" spans="1:24" s="9" customFormat="1" ht="14.25" x14ac:dyDescent="0.2">
      <c r="A102" s="320" t="s">
        <v>521</v>
      </c>
      <c r="B102" s="321">
        <v>36</v>
      </c>
      <c r="C102" s="321"/>
      <c r="D102" s="322"/>
      <c r="E102" s="322"/>
      <c r="F102" s="322"/>
      <c r="G102" s="322"/>
      <c r="H102" s="323"/>
      <c r="I102" s="279"/>
      <c r="J102" s="120"/>
      <c r="K102" s="119"/>
      <c r="L102" s="119"/>
      <c r="M102" s="119"/>
      <c r="N102" s="119"/>
      <c r="O102" s="119"/>
      <c r="P102" s="119"/>
      <c r="Q102" s="119"/>
      <c r="R102" s="119"/>
      <c r="S102" s="119"/>
      <c r="T102" s="119"/>
      <c r="U102" s="119"/>
      <c r="V102" s="119"/>
      <c r="W102" s="119"/>
      <c r="X102" s="119"/>
    </row>
    <row r="103" spans="1:24" s="110" customFormat="1" x14ac:dyDescent="0.2">
      <c r="A103" s="105" t="s">
        <v>758</v>
      </c>
      <c r="B103" s="106" t="s">
        <v>759</v>
      </c>
      <c r="C103" s="106" t="s">
        <v>760</v>
      </c>
      <c r="D103" s="107" t="s">
        <v>761</v>
      </c>
      <c r="E103" s="107" t="s">
        <v>762</v>
      </c>
      <c r="F103" s="107"/>
      <c r="G103" s="107" t="s">
        <v>763</v>
      </c>
      <c r="H103" s="108" t="s">
        <v>764</v>
      </c>
      <c r="I103" s="109" t="s">
        <v>765</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500</v>
      </c>
      <c r="B104" s="12" t="s">
        <v>493</v>
      </c>
      <c r="C104" s="11" t="s">
        <v>494</v>
      </c>
      <c r="D104" s="11" t="s">
        <v>495</v>
      </c>
      <c r="E104" s="11" t="s">
        <v>498</v>
      </c>
      <c r="F104" s="11" t="s">
        <v>927</v>
      </c>
      <c r="G104" s="11" t="s">
        <v>496</v>
      </c>
      <c r="H104" s="13" t="s">
        <v>499</v>
      </c>
      <c r="I104" s="77" t="s">
        <v>476</v>
      </c>
      <c r="J104" s="121"/>
      <c r="K104" s="122"/>
      <c r="L104" s="122"/>
      <c r="M104" s="122"/>
      <c r="N104" s="122"/>
      <c r="O104" s="122"/>
      <c r="P104" s="122"/>
      <c r="Q104" s="122"/>
      <c r="R104" s="122"/>
      <c r="S104" s="122"/>
      <c r="T104" s="122"/>
      <c r="U104" s="122"/>
      <c r="V104" s="122"/>
      <c r="W104" s="122"/>
      <c r="X104" s="122"/>
    </row>
    <row r="105" spans="1:24" s="14" customFormat="1" ht="15.75" x14ac:dyDescent="0.2">
      <c r="A105" s="350" t="s">
        <v>497</v>
      </c>
      <c r="B105" s="351"/>
      <c r="C105" s="351"/>
      <c r="D105" s="351"/>
      <c r="E105" s="351"/>
      <c r="F105" s="351"/>
      <c r="G105" s="351"/>
      <c r="H105" s="351"/>
      <c r="I105" s="352"/>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22.5" x14ac:dyDescent="0.2">
      <c r="A107" s="16" t="s">
        <v>1773</v>
      </c>
      <c r="B107" s="330" t="s">
        <v>1787</v>
      </c>
      <c r="C107" s="330" t="s">
        <v>1783</v>
      </c>
      <c r="D107" s="331">
        <v>44592</v>
      </c>
      <c r="E107" s="330" t="s">
        <v>1774</v>
      </c>
      <c r="F107" s="330" t="s">
        <v>1775</v>
      </c>
      <c r="G107" s="330" t="s">
        <v>1776</v>
      </c>
      <c r="H107" s="332">
        <v>7</v>
      </c>
      <c r="I107" s="333">
        <v>4</v>
      </c>
      <c r="J107" s="121"/>
    </row>
    <row r="108" spans="1:24" ht="22.5" x14ac:dyDescent="0.2">
      <c r="A108" s="16" t="s">
        <v>1773</v>
      </c>
      <c r="B108" s="330" t="s">
        <v>1788</v>
      </c>
      <c r="C108" s="330" t="s">
        <v>1782</v>
      </c>
      <c r="D108" s="331">
        <v>44620</v>
      </c>
      <c r="E108" s="330" t="s">
        <v>1774</v>
      </c>
      <c r="F108" s="330" t="s">
        <v>1775</v>
      </c>
      <c r="G108" s="330" t="s">
        <v>1776</v>
      </c>
      <c r="H108" s="332">
        <v>7</v>
      </c>
      <c r="I108" s="333">
        <v>4</v>
      </c>
      <c r="J108" s="121"/>
    </row>
    <row r="109" spans="1:24" ht="22.5" x14ac:dyDescent="0.2">
      <c r="A109" s="16" t="s">
        <v>1773</v>
      </c>
      <c r="B109" s="330" t="s">
        <v>1777</v>
      </c>
      <c r="C109" s="330" t="s">
        <v>1778</v>
      </c>
      <c r="D109" s="331">
        <v>44630</v>
      </c>
      <c r="E109" s="330" t="s">
        <v>1779</v>
      </c>
      <c r="F109" s="330" t="s">
        <v>1780</v>
      </c>
      <c r="G109" s="330" t="s">
        <v>1781</v>
      </c>
      <c r="H109" s="332">
        <v>42.78</v>
      </c>
      <c r="I109" s="333"/>
      <c r="J109" s="121"/>
    </row>
    <row r="110" spans="1:24" ht="22.5" x14ac:dyDescent="0.2">
      <c r="A110" s="16" t="s">
        <v>1773</v>
      </c>
      <c r="B110" s="330" t="s">
        <v>1789</v>
      </c>
      <c r="C110" s="330" t="s">
        <v>1784</v>
      </c>
      <c r="D110" s="331">
        <v>44651</v>
      </c>
      <c r="E110" s="330" t="s">
        <v>1774</v>
      </c>
      <c r="F110" s="330" t="s">
        <v>1775</v>
      </c>
      <c r="G110" s="330" t="s">
        <v>1776</v>
      </c>
      <c r="H110" s="332">
        <v>7</v>
      </c>
      <c r="I110" s="333">
        <v>4</v>
      </c>
      <c r="J110" s="121"/>
    </row>
    <row r="111" spans="1:24" ht="22.5" x14ac:dyDescent="0.2">
      <c r="A111" s="16" t="s">
        <v>1773</v>
      </c>
      <c r="B111" s="330" t="s">
        <v>1790</v>
      </c>
      <c r="C111" s="330" t="s">
        <v>1785</v>
      </c>
      <c r="D111" s="331">
        <v>44681</v>
      </c>
      <c r="E111" s="330" t="s">
        <v>1774</v>
      </c>
      <c r="F111" s="330" t="s">
        <v>1775</v>
      </c>
      <c r="G111" s="330" t="s">
        <v>1776</v>
      </c>
      <c r="H111" s="332">
        <v>7</v>
      </c>
      <c r="I111" s="333">
        <v>4</v>
      </c>
      <c r="J111" s="121"/>
    </row>
    <row r="112" spans="1:24" ht="22.5" x14ac:dyDescent="0.2">
      <c r="A112" s="16" t="s">
        <v>1773</v>
      </c>
      <c r="B112" s="330" t="s">
        <v>1791</v>
      </c>
      <c r="C112" s="330" t="s">
        <v>1786</v>
      </c>
      <c r="D112" s="331">
        <v>44712</v>
      </c>
      <c r="E112" s="330" t="s">
        <v>1774</v>
      </c>
      <c r="F112" s="330" t="s">
        <v>1775</v>
      </c>
      <c r="G112" s="330" t="s">
        <v>1776</v>
      </c>
      <c r="H112" s="332">
        <v>7</v>
      </c>
      <c r="I112" s="333">
        <v>4</v>
      </c>
      <c r="J112" s="121"/>
    </row>
    <row r="113" spans="1:10" ht="56.25" x14ac:dyDescent="0.2">
      <c r="A113" s="16" t="s">
        <v>1773</v>
      </c>
      <c r="B113" s="16"/>
      <c r="C113" s="16"/>
      <c r="D113" s="19"/>
      <c r="E113" s="16" t="s">
        <v>1797</v>
      </c>
      <c r="F113" s="16"/>
      <c r="G113" s="16"/>
      <c r="H113" s="17"/>
      <c r="I113" s="102"/>
      <c r="J113" s="121"/>
    </row>
    <row r="114" spans="1:10" ht="22.5" x14ac:dyDescent="0.2">
      <c r="A114" s="16" t="s">
        <v>1773</v>
      </c>
      <c r="B114" s="16" t="s">
        <v>1792</v>
      </c>
      <c r="C114" s="16" t="s">
        <v>1793</v>
      </c>
      <c r="D114" s="19">
        <v>44727</v>
      </c>
      <c r="E114" s="16" t="s">
        <v>1794</v>
      </c>
      <c r="F114" s="16" t="s">
        <v>1795</v>
      </c>
      <c r="G114" s="16" t="s">
        <v>1796</v>
      </c>
      <c r="H114" s="17">
        <v>46.8</v>
      </c>
      <c r="I114" s="102"/>
      <c r="J114" s="121"/>
    </row>
    <row r="115" spans="1:10" ht="33.75" x14ac:dyDescent="0.2">
      <c r="A115" s="16" t="s">
        <v>1773</v>
      </c>
      <c r="B115" s="16" t="s">
        <v>1798</v>
      </c>
      <c r="C115" s="16" t="s">
        <v>1799</v>
      </c>
      <c r="D115" s="19">
        <v>44727</v>
      </c>
      <c r="E115" s="16" t="s">
        <v>1800</v>
      </c>
      <c r="F115" s="16"/>
      <c r="G115" s="16" t="s">
        <v>1801</v>
      </c>
      <c r="H115" s="17">
        <v>92.7</v>
      </c>
      <c r="I115" s="102">
        <v>4</v>
      </c>
      <c r="J115" s="121"/>
    </row>
    <row r="116" spans="1:10" ht="33.75" x14ac:dyDescent="0.2">
      <c r="A116" s="16" t="s">
        <v>1773</v>
      </c>
      <c r="B116" s="16" t="s">
        <v>1802</v>
      </c>
      <c r="C116" s="16" t="s">
        <v>1803</v>
      </c>
      <c r="D116" s="19">
        <v>44736</v>
      </c>
      <c r="E116" s="16" t="s">
        <v>1804</v>
      </c>
      <c r="F116" s="16"/>
      <c r="G116" s="16" t="s">
        <v>1801</v>
      </c>
      <c r="H116" s="17">
        <v>140.66</v>
      </c>
      <c r="I116" s="102"/>
      <c r="J116" s="121"/>
    </row>
    <row r="117" spans="1:10" ht="33.75" x14ac:dyDescent="0.2">
      <c r="A117" s="16" t="s">
        <v>1773</v>
      </c>
      <c r="B117" s="16" t="s">
        <v>1805</v>
      </c>
      <c r="C117" s="16" t="s">
        <v>1806</v>
      </c>
      <c r="D117" s="19">
        <v>44740</v>
      </c>
      <c r="E117" s="16" t="s">
        <v>1807</v>
      </c>
      <c r="F117" s="16"/>
      <c r="G117" s="16" t="s">
        <v>1801</v>
      </c>
      <c r="H117" s="17">
        <v>124.34</v>
      </c>
      <c r="I117" s="102"/>
      <c r="J117" s="121"/>
    </row>
    <row r="118" spans="1:10" ht="22.5" x14ac:dyDescent="0.2">
      <c r="A118" s="16" t="s">
        <v>1773</v>
      </c>
      <c r="B118" s="330" t="s">
        <v>1808</v>
      </c>
      <c r="C118" s="330" t="s">
        <v>1809</v>
      </c>
      <c r="D118" s="331">
        <v>44742</v>
      </c>
      <c r="E118" s="330" t="s">
        <v>1774</v>
      </c>
      <c r="F118" s="330" t="s">
        <v>1775</v>
      </c>
      <c r="G118" s="330" t="s">
        <v>1776</v>
      </c>
      <c r="H118" s="332">
        <v>7</v>
      </c>
      <c r="I118" s="333">
        <v>4</v>
      </c>
      <c r="J118" s="121"/>
    </row>
    <row r="119" spans="1:10" ht="90" x14ac:dyDescent="0.2">
      <c r="A119" s="16" t="s">
        <v>1773</v>
      </c>
      <c r="B119" s="16"/>
      <c r="C119" s="16"/>
      <c r="D119" s="19"/>
      <c r="E119" s="16" t="s">
        <v>1846</v>
      </c>
      <c r="F119" s="16"/>
      <c r="G119" s="16"/>
      <c r="H119" s="17"/>
      <c r="I119" s="102"/>
      <c r="J119" s="121"/>
    </row>
    <row r="120" spans="1:10" ht="22.5" x14ac:dyDescent="0.2">
      <c r="A120" s="16" t="s">
        <v>1773</v>
      </c>
      <c r="B120" s="16" t="s">
        <v>1810</v>
      </c>
      <c r="C120" s="16" t="s">
        <v>1811</v>
      </c>
      <c r="D120" s="19">
        <v>44757</v>
      </c>
      <c r="E120" s="16" t="s">
        <v>1812</v>
      </c>
      <c r="F120" s="16"/>
      <c r="G120" s="16" t="s">
        <v>1801</v>
      </c>
      <c r="H120" s="17">
        <v>56.16</v>
      </c>
      <c r="I120" s="102"/>
      <c r="J120" s="121"/>
    </row>
    <row r="121" spans="1:10" ht="33.75" x14ac:dyDescent="0.2">
      <c r="A121" s="16" t="s">
        <v>1773</v>
      </c>
      <c r="B121" s="16" t="s">
        <v>1844</v>
      </c>
      <c r="C121" s="16" t="s">
        <v>1845</v>
      </c>
      <c r="D121" s="19">
        <v>44803</v>
      </c>
      <c r="E121" s="16" t="s">
        <v>1847</v>
      </c>
      <c r="F121" s="16"/>
      <c r="G121" s="16" t="s">
        <v>1801</v>
      </c>
      <c r="H121" s="17">
        <f>685+180</f>
        <v>865</v>
      </c>
      <c r="I121" s="102"/>
      <c r="J121" s="121"/>
    </row>
    <row r="122" spans="1:10" ht="22.5" x14ac:dyDescent="0.2">
      <c r="A122" s="16" t="s">
        <v>1773</v>
      </c>
      <c r="B122" s="16" t="s">
        <v>1844</v>
      </c>
      <c r="C122" s="16" t="s">
        <v>1848</v>
      </c>
      <c r="D122" s="19">
        <v>44803</v>
      </c>
      <c r="E122" s="16" t="s">
        <v>1849</v>
      </c>
      <c r="F122" s="16" t="s">
        <v>1851</v>
      </c>
      <c r="G122" s="16" t="s">
        <v>1850</v>
      </c>
      <c r="H122" s="17">
        <v>725</v>
      </c>
      <c r="I122" s="102"/>
      <c r="J122" s="121"/>
    </row>
    <row r="123" spans="1:10" ht="56.25" x14ac:dyDescent="0.2">
      <c r="A123" s="16" t="s">
        <v>1773</v>
      </c>
      <c r="B123" s="16"/>
      <c r="C123" s="16"/>
      <c r="D123" s="19"/>
      <c r="E123" s="16" t="s">
        <v>1813</v>
      </c>
      <c r="F123" s="16"/>
      <c r="G123" s="16"/>
      <c r="H123" s="17"/>
      <c r="I123" s="102"/>
      <c r="J123" s="121"/>
    </row>
    <row r="124" spans="1:10" ht="22.5" x14ac:dyDescent="0.2">
      <c r="A124" s="16" t="s">
        <v>1773</v>
      </c>
      <c r="B124" s="16" t="s">
        <v>1814</v>
      </c>
      <c r="C124" s="16" t="s">
        <v>1815</v>
      </c>
      <c r="D124" s="19">
        <v>44757</v>
      </c>
      <c r="E124" s="16" t="s">
        <v>1816</v>
      </c>
      <c r="F124" s="16" t="s">
        <v>1817</v>
      </c>
      <c r="G124" s="16" t="s">
        <v>1818</v>
      </c>
      <c r="H124" s="17">
        <v>31</v>
      </c>
      <c r="I124" s="102"/>
      <c r="J124" s="121"/>
    </row>
    <row r="125" spans="1:10" ht="22.5" x14ac:dyDescent="0.2">
      <c r="A125" s="16" t="s">
        <v>1773</v>
      </c>
      <c r="B125" s="16" t="s">
        <v>1814</v>
      </c>
      <c r="C125" s="16" t="s">
        <v>1819</v>
      </c>
      <c r="D125" s="19">
        <v>44757</v>
      </c>
      <c r="E125" s="16" t="s">
        <v>1820</v>
      </c>
      <c r="F125" s="16" t="s">
        <v>1821</v>
      </c>
      <c r="G125" s="16" t="s">
        <v>1822</v>
      </c>
      <c r="H125" s="17">
        <v>100</v>
      </c>
      <c r="I125" s="102"/>
      <c r="J125" s="121"/>
    </row>
    <row r="126" spans="1:10" ht="22.5" x14ac:dyDescent="0.2">
      <c r="A126" s="16" t="s">
        <v>1773</v>
      </c>
      <c r="B126" s="16" t="s">
        <v>1823</v>
      </c>
      <c r="C126" s="16" t="s">
        <v>1824</v>
      </c>
      <c r="D126" s="19">
        <v>44762</v>
      </c>
      <c r="E126" s="16" t="s">
        <v>1827</v>
      </c>
      <c r="F126" s="16" t="s">
        <v>1825</v>
      </c>
      <c r="G126" s="16" t="s">
        <v>1826</v>
      </c>
      <c r="H126" s="17">
        <v>280.89999999999998</v>
      </c>
      <c r="I126" s="102"/>
      <c r="J126" s="121"/>
    </row>
    <row r="127" spans="1:10" ht="22.5" x14ac:dyDescent="0.2">
      <c r="A127" s="16" t="s">
        <v>1773</v>
      </c>
      <c r="B127" s="330" t="s">
        <v>1828</v>
      </c>
      <c r="C127" s="330" t="s">
        <v>1829</v>
      </c>
      <c r="D127" s="331">
        <v>44773</v>
      </c>
      <c r="E127" s="330" t="s">
        <v>1774</v>
      </c>
      <c r="F127" s="330" t="s">
        <v>1775</v>
      </c>
      <c r="G127" s="330" t="s">
        <v>1776</v>
      </c>
      <c r="H127" s="332">
        <v>7</v>
      </c>
      <c r="I127" s="333">
        <v>4</v>
      </c>
      <c r="J127" s="121"/>
    </row>
    <row r="128" spans="1:10" ht="22.5" x14ac:dyDescent="0.2">
      <c r="A128" s="16" t="s">
        <v>1773</v>
      </c>
      <c r="B128" s="16" t="s">
        <v>1830</v>
      </c>
      <c r="C128" s="16" t="s">
        <v>1831</v>
      </c>
      <c r="D128" s="19">
        <v>44774</v>
      </c>
      <c r="E128" s="16" t="s">
        <v>1832</v>
      </c>
      <c r="F128" s="16" t="s">
        <v>1833</v>
      </c>
      <c r="G128" s="16" t="s">
        <v>1834</v>
      </c>
      <c r="H128" s="17">
        <v>701.2</v>
      </c>
      <c r="I128" s="102"/>
      <c r="J128" s="121"/>
    </row>
    <row r="129" spans="1:10" ht="67.5" x14ac:dyDescent="0.2">
      <c r="A129" s="16" t="s">
        <v>1773</v>
      </c>
      <c r="B129" s="16"/>
      <c r="C129" s="16"/>
      <c r="D129" s="19"/>
      <c r="E129" s="16" t="s">
        <v>1835</v>
      </c>
      <c r="F129" s="16"/>
      <c r="G129" s="16"/>
      <c r="H129" s="17"/>
      <c r="I129" s="102"/>
      <c r="J129" s="121"/>
    </row>
    <row r="130" spans="1:10" ht="22.5" x14ac:dyDescent="0.2">
      <c r="A130" s="16" t="s">
        <v>1773</v>
      </c>
      <c r="B130" s="16" t="s">
        <v>1836</v>
      </c>
      <c r="C130" s="16" t="s">
        <v>1837</v>
      </c>
      <c r="D130" s="19">
        <v>44803</v>
      </c>
      <c r="E130" s="16" t="s">
        <v>1838</v>
      </c>
      <c r="F130" s="330" t="s">
        <v>1780</v>
      </c>
      <c r="G130" s="330" t="s">
        <v>1781</v>
      </c>
      <c r="H130" s="332">
        <v>67.2</v>
      </c>
      <c r="I130" s="102"/>
      <c r="J130" s="121"/>
    </row>
    <row r="131" spans="1:10" ht="22.5" x14ac:dyDescent="0.2">
      <c r="A131" s="16" t="s">
        <v>1773</v>
      </c>
      <c r="B131" s="16" t="s">
        <v>1839</v>
      </c>
      <c r="C131" s="16" t="s">
        <v>1840</v>
      </c>
      <c r="D131" s="19">
        <v>44803</v>
      </c>
      <c r="E131" s="16" t="s">
        <v>1841</v>
      </c>
      <c r="F131" s="330" t="s">
        <v>1842</v>
      </c>
      <c r="G131" s="330" t="s">
        <v>1843</v>
      </c>
      <c r="H131" s="332">
        <v>126.6</v>
      </c>
      <c r="I131" s="102"/>
      <c r="J131" s="121"/>
    </row>
    <row r="132" spans="1:10" ht="33.75" x14ac:dyDescent="0.2">
      <c r="A132" s="16" t="s">
        <v>1773</v>
      </c>
      <c r="B132" s="16" t="s">
        <v>1852</v>
      </c>
      <c r="C132" s="16" t="s">
        <v>1783</v>
      </c>
      <c r="D132" s="19">
        <v>44804</v>
      </c>
      <c r="E132" s="16" t="s">
        <v>1853</v>
      </c>
      <c r="F132" s="16" t="s">
        <v>1854</v>
      </c>
      <c r="G132" s="16" t="s">
        <v>1855</v>
      </c>
      <c r="H132" s="17">
        <v>200</v>
      </c>
      <c r="I132" s="102"/>
      <c r="J132" s="121"/>
    </row>
    <row r="133" spans="1:10" ht="22.5" x14ac:dyDescent="0.2">
      <c r="A133" s="16" t="s">
        <v>1773</v>
      </c>
      <c r="B133" s="330" t="s">
        <v>1856</v>
      </c>
      <c r="C133" s="330" t="s">
        <v>1857</v>
      </c>
      <c r="D133" s="331">
        <v>44804</v>
      </c>
      <c r="E133" s="330" t="s">
        <v>1774</v>
      </c>
      <c r="F133" s="330" t="s">
        <v>1775</v>
      </c>
      <c r="G133" s="330" t="s">
        <v>1776</v>
      </c>
      <c r="H133" s="332">
        <v>7</v>
      </c>
      <c r="I133" s="333">
        <v>4</v>
      </c>
      <c r="J133" s="121"/>
    </row>
    <row r="134" spans="1:10" ht="22.5" x14ac:dyDescent="0.2">
      <c r="A134" s="16" t="s">
        <v>1773</v>
      </c>
      <c r="B134" s="16" t="s">
        <v>1858</v>
      </c>
      <c r="C134" s="16" t="s">
        <v>1859</v>
      </c>
      <c r="D134" s="19">
        <v>44820</v>
      </c>
      <c r="E134" s="16" t="s">
        <v>1860</v>
      </c>
      <c r="F134" s="330" t="s">
        <v>1780</v>
      </c>
      <c r="G134" s="330" t="s">
        <v>1781</v>
      </c>
      <c r="H134" s="332">
        <v>44.65</v>
      </c>
      <c r="I134" s="102"/>
      <c r="J134" s="121"/>
    </row>
    <row r="135" spans="1:10" ht="22.5" x14ac:dyDescent="0.2">
      <c r="A135" s="16" t="s">
        <v>1773</v>
      </c>
      <c r="B135" s="330" t="s">
        <v>1861</v>
      </c>
      <c r="C135" s="330" t="s">
        <v>1862</v>
      </c>
      <c r="D135" s="331">
        <v>44834</v>
      </c>
      <c r="E135" s="330" t="s">
        <v>1774</v>
      </c>
      <c r="F135" s="330" t="s">
        <v>1775</v>
      </c>
      <c r="G135" s="330" t="s">
        <v>1776</v>
      </c>
      <c r="H135" s="332">
        <v>7</v>
      </c>
      <c r="I135" s="333">
        <v>4</v>
      </c>
      <c r="J135" s="121"/>
    </row>
    <row r="136" spans="1:10" ht="12.75" x14ac:dyDescent="0.2">
      <c r="A136" s="16"/>
      <c r="B136" s="16"/>
      <c r="C136" s="16"/>
      <c r="D136" s="19"/>
      <c r="E136" s="16"/>
      <c r="F136" s="16"/>
      <c r="G136" s="16"/>
      <c r="H136" s="17"/>
      <c r="I136" s="102"/>
      <c r="J136" s="121"/>
    </row>
    <row r="137" spans="1:10" ht="12.75" x14ac:dyDescent="0.2">
      <c r="A137" s="16"/>
      <c r="B137" s="16"/>
      <c r="C137" s="16"/>
      <c r="D137" s="19"/>
      <c r="E137" s="16"/>
      <c r="F137" s="16"/>
      <c r="G137" s="16"/>
      <c r="H137" s="17"/>
      <c r="I137" s="102"/>
      <c r="J137" s="121"/>
    </row>
    <row r="138" spans="1:10" ht="12.75" x14ac:dyDescent="0.2">
      <c r="A138" s="16"/>
      <c r="B138" s="16"/>
      <c r="C138" s="16"/>
      <c r="D138" s="19"/>
      <c r="E138" s="16"/>
      <c r="F138" s="16"/>
      <c r="G138" s="16"/>
      <c r="H138" s="17"/>
      <c r="I138" s="102"/>
      <c r="J138" s="121"/>
    </row>
    <row r="139" spans="1:10" ht="12.75" x14ac:dyDescent="0.2">
      <c r="A139" s="16"/>
      <c r="B139" s="16"/>
      <c r="C139" s="16"/>
      <c r="D139" s="19"/>
      <c r="E139" s="16"/>
      <c r="F139" s="16"/>
      <c r="G139" s="16"/>
      <c r="H139" s="17"/>
      <c r="I139" s="102"/>
      <c r="J139" s="121"/>
    </row>
    <row r="140" spans="1:10" ht="12.75" x14ac:dyDescent="0.2">
      <c r="A140" s="16"/>
      <c r="B140" s="16"/>
      <c r="C140" s="16"/>
      <c r="D140" s="19"/>
      <c r="E140" s="16"/>
      <c r="F140" s="16"/>
      <c r="G140" s="16"/>
      <c r="H140" s="17"/>
      <c r="I140" s="102"/>
      <c r="J140" s="121"/>
    </row>
    <row r="141" spans="1:10" ht="12.75" x14ac:dyDescent="0.2">
      <c r="A141" s="16"/>
      <c r="B141" s="16"/>
      <c r="C141" s="16"/>
      <c r="D141" s="19"/>
      <c r="E141" s="16"/>
      <c r="F141" s="16"/>
      <c r="G141" s="16"/>
      <c r="H141" s="17"/>
      <c r="I141" s="102"/>
      <c r="J141" s="121"/>
    </row>
    <row r="142" spans="1:10" ht="12.75" x14ac:dyDescent="0.2">
      <c r="A142" s="16"/>
      <c r="B142" s="16"/>
      <c r="C142" s="16"/>
      <c r="D142" s="19"/>
      <c r="E142" s="16"/>
      <c r="F142" s="16"/>
      <c r="G142" s="16"/>
      <c r="H142" s="17"/>
      <c r="I142" s="102"/>
      <c r="J142" s="121"/>
    </row>
    <row r="143" spans="1:10" ht="12.75" x14ac:dyDescent="0.2">
      <c r="A143" s="16"/>
      <c r="B143" s="16"/>
      <c r="C143" s="16"/>
      <c r="D143" s="19"/>
      <c r="E143" s="16"/>
      <c r="F143" s="16"/>
      <c r="G143" s="16"/>
      <c r="H143" s="17"/>
      <c r="I143" s="102"/>
      <c r="J143" s="121"/>
    </row>
    <row r="144" spans="1:10" ht="12.75" x14ac:dyDescent="0.2">
      <c r="A144" s="16"/>
      <c r="B144" s="16"/>
      <c r="C144" s="16"/>
      <c r="D144" s="19"/>
      <c r="E144" s="16"/>
      <c r="F144" s="16"/>
      <c r="G144" s="16"/>
      <c r="H144" s="17"/>
      <c r="I144" s="102"/>
      <c r="J144" s="121"/>
    </row>
    <row r="145" spans="1:10" ht="12.75" x14ac:dyDescent="0.2">
      <c r="A145" s="16"/>
      <c r="B145" s="16"/>
      <c r="C145" s="16"/>
      <c r="D145" s="19"/>
      <c r="E145" s="16"/>
      <c r="F145" s="16"/>
      <c r="G145" s="16"/>
      <c r="H145" s="17"/>
      <c r="I145" s="102"/>
      <c r="J145" s="121"/>
    </row>
    <row r="146" spans="1:10" ht="12.75" x14ac:dyDescent="0.2">
      <c r="A146" s="16"/>
      <c r="B146" s="16"/>
      <c r="C146" s="16"/>
      <c r="D146" s="19"/>
      <c r="E146" s="16"/>
      <c r="F146" s="16"/>
      <c r="G146" s="16"/>
      <c r="H146" s="17"/>
      <c r="I146" s="102"/>
      <c r="J146" s="121"/>
    </row>
    <row r="147" spans="1:10" ht="12.75" x14ac:dyDescent="0.2">
      <c r="A147" s="16"/>
      <c r="B147" s="16"/>
      <c r="C147" s="16"/>
      <c r="D147" s="19"/>
      <c r="E147" s="16"/>
      <c r="F147" s="16"/>
      <c r="G147" s="16"/>
      <c r="H147" s="17"/>
      <c r="I147" s="102"/>
      <c r="J147" s="121"/>
    </row>
    <row r="148" spans="1:10" ht="12.75" x14ac:dyDescent="0.2">
      <c r="A148" s="16"/>
      <c r="B148" s="16"/>
      <c r="C148" s="16"/>
      <c r="D148" s="19"/>
      <c r="E148" s="16"/>
      <c r="F148" s="16"/>
      <c r="G148" s="16"/>
      <c r="H148" s="17"/>
      <c r="I148" s="102"/>
      <c r="J148" s="121"/>
    </row>
    <row r="149" spans="1:10" ht="12.75" x14ac:dyDescent="0.2">
      <c r="A149" s="16"/>
      <c r="B149" s="16"/>
      <c r="C149" s="16"/>
      <c r="D149" s="19"/>
      <c r="E149" s="16"/>
      <c r="F149" s="16"/>
      <c r="G149" s="16"/>
      <c r="H149" s="17"/>
      <c r="I149" s="102"/>
      <c r="J149" s="121"/>
    </row>
    <row r="150" spans="1:10" ht="12.75" x14ac:dyDescent="0.2">
      <c r="A150" s="16"/>
      <c r="B150" s="16"/>
      <c r="C150" s="16"/>
      <c r="D150" s="19"/>
      <c r="E150" s="16"/>
      <c r="F150" s="16"/>
      <c r="G150" s="16"/>
      <c r="H150" s="17"/>
      <c r="I150" s="102"/>
      <c r="J150" s="121"/>
    </row>
    <row r="151" spans="1:10" ht="12.75" x14ac:dyDescent="0.2">
      <c r="A151" s="16"/>
      <c r="B151" s="16"/>
      <c r="C151" s="16"/>
      <c r="D151" s="19"/>
      <c r="E151" s="16"/>
      <c r="F151" s="16"/>
      <c r="G151" s="16"/>
      <c r="H151" s="17"/>
      <c r="I151" s="102"/>
      <c r="J151" s="121"/>
    </row>
    <row r="152" spans="1:10" ht="12.75" x14ac:dyDescent="0.2">
      <c r="A152" s="16"/>
      <c r="B152" s="16"/>
      <c r="C152" s="16"/>
      <c r="D152" s="19"/>
      <c r="E152" s="16"/>
      <c r="F152" s="16"/>
      <c r="G152" s="16"/>
      <c r="H152" s="17"/>
      <c r="I152" s="102"/>
      <c r="J152" s="121"/>
    </row>
    <row r="153" spans="1:10" ht="12.75" x14ac:dyDescent="0.2">
      <c r="A153" s="16"/>
      <c r="B153" s="16"/>
      <c r="C153" s="16"/>
      <c r="D153" s="19"/>
      <c r="E153" s="16"/>
      <c r="F153" s="16"/>
      <c r="G153" s="16"/>
      <c r="H153" s="17"/>
      <c r="I153" s="102"/>
      <c r="J153" s="121"/>
    </row>
    <row r="154" spans="1:10" ht="12.75" x14ac:dyDescent="0.2">
      <c r="A154" s="16"/>
      <c r="B154" s="16"/>
      <c r="C154" s="16"/>
      <c r="D154" s="19"/>
      <c r="E154" s="16"/>
      <c r="F154" s="16"/>
      <c r="G154" s="16"/>
      <c r="H154" s="17"/>
      <c r="I154" s="102"/>
      <c r="J154" s="121"/>
    </row>
    <row r="155" spans="1:10" ht="12.75" x14ac:dyDescent="0.2">
      <c r="A155" s="16"/>
      <c r="B155" s="16"/>
      <c r="C155" s="16"/>
      <c r="D155" s="19"/>
      <c r="E155" s="16"/>
      <c r="F155" s="16"/>
      <c r="G155" s="16"/>
      <c r="H155" s="17"/>
      <c r="I155" s="102"/>
      <c r="J155" s="121"/>
    </row>
    <row r="156" spans="1:10" ht="12.75" x14ac:dyDescent="0.2">
      <c r="A156" s="16"/>
      <c r="B156" s="16"/>
      <c r="C156" s="16"/>
      <c r="D156" s="19"/>
      <c r="E156" s="16"/>
      <c r="F156" s="16"/>
      <c r="G156" s="16"/>
      <c r="H156" s="17"/>
      <c r="I156" s="102"/>
      <c r="J156" s="121"/>
    </row>
    <row r="157" spans="1:10" ht="12.75" x14ac:dyDescent="0.2">
      <c r="A157" s="16"/>
      <c r="B157" s="16"/>
      <c r="C157" s="16"/>
      <c r="D157" s="19"/>
      <c r="E157" s="16"/>
      <c r="F157" s="16"/>
      <c r="G157" s="16"/>
      <c r="H157" s="17"/>
      <c r="I157" s="102"/>
      <c r="J157" s="121"/>
    </row>
    <row r="158" spans="1:10" ht="12.75" x14ac:dyDescent="0.2">
      <c r="A158" s="16"/>
      <c r="B158" s="16"/>
      <c r="C158" s="16"/>
      <c r="D158" s="19"/>
      <c r="E158" s="16"/>
      <c r="F158" s="16"/>
      <c r="G158" s="16"/>
      <c r="H158" s="17"/>
      <c r="I158" s="102"/>
      <c r="J158" s="121"/>
    </row>
    <row r="159" spans="1:10" ht="12.75" x14ac:dyDescent="0.2">
      <c r="A159" s="16"/>
      <c r="B159" s="16"/>
      <c r="C159" s="16"/>
      <c r="D159" s="19"/>
      <c r="E159" s="16"/>
      <c r="F159" s="16"/>
      <c r="G159" s="16"/>
      <c r="H159" s="17"/>
      <c r="I159" s="102"/>
      <c r="J159" s="121"/>
    </row>
    <row r="160" spans="1:10" ht="12.75" x14ac:dyDescent="0.2">
      <c r="A160" s="16"/>
      <c r="B160" s="16"/>
      <c r="C160" s="16"/>
      <c r="D160" s="19"/>
      <c r="E160" s="16"/>
      <c r="F160" s="16"/>
      <c r="G160" s="16"/>
      <c r="H160" s="17"/>
      <c r="I160" s="102"/>
      <c r="J160" s="121"/>
    </row>
    <row r="161" spans="1:10" ht="12.75" x14ac:dyDescent="0.2">
      <c r="A161" s="16"/>
      <c r="B161" s="16"/>
      <c r="C161" s="16"/>
      <c r="D161" s="19"/>
      <c r="E161" s="16"/>
      <c r="F161" s="16"/>
      <c r="G161" s="16"/>
      <c r="H161" s="17"/>
      <c r="I161" s="102"/>
      <c r="J161" s="121"/>
    </row>
    <row r="162" spans="1:10" ht="12.75" x14ac:dyDescent="0.2">
      <c r="A162" s="16"/>
      <c r="B162" s="16"/>
      <c r="C162" s="16"/>
      <c r="D162" s="19"/>
      <c r="E162" s="16"/>
      <c r="F162" s="16"/>
      <c r="G162" s="16"/>
      <c r="H162" s="17"/>
      <c r="I162" s="102"/>
      <c r="J162" s="121"/>
    </row>
    <row r="163" spans="1:10" ht="12.75" x14ac:dyDescent="0.2">
      <c r="A163" s="16"/>
      <c r="B163" s="16"/>
      <c r="C163" s="16"/>
      <c r="D163" s="19"/>
      <c r="E163" s="16"/>
      <c r="F163" s="16"/>
      <c r="G163" s="16"/>
      <c r="H163" s="17"/>
      <c r="I163" s="102"/>
      <c r="J163" s="121"/>
    </row>
    <row r="164" spans="1:10" ht="12.75" x14ac:dyDescent="0.2">
      <c r="A164" s="16"/>
      <c r="B164" s="16"/>
      <c r="C164" s="16"/>
      <c r="D164" s="19"/>
      <c r="E164" s="16"/>
      <c r="F164" s="16"/>
      <c r="G164" s="16"/>
      <c r="H164" s="17"/>
      <c r="I164" s="102"/>
      <c r="J164" s="121"/>
    </row>
    <row r="165" spans="1:10" ht="12.75" x14ac:dyDescent="0.2">
      <c r="A165" s="16"/>
      <c r="B165" s="16"/>
      <c r="C165" s="16"/>
      <c r="D165" s="19"/>
      <c r="E165" s="16"/>
      <c r="F165" s="16"/>
      <c r="G165" s="16"/>
      <c r="H165" s="17"/>
      <c r="I165" s="102"/>
      <c r="J165" s="121"/>
    </row>
    <row r="166" spans="1:10" ht="12.75" x14ac:dyDescent="0.2">
      <c r="A166" s="16"/>
      <c r="B166" s="16"/>
      <c r="C166" s="16"/>
      <c r="D166" s="19"/>
      <c r="E166" s="16"/>
      <c r="F166" s="16"/>
      <c r="G166" s="16"/>
      <c r="H166" s="17"/>
      <c r="I166" s="102"/>
      <c r="J166" s="121"/>
    </row>
    <row r="167" spans="1:10" ht="12.75" x14ac:dyDescent="0.2">
      <c r="A167" s="16"/>
      <c r="B167" s="16"/>
      <c r="C167" s="16"/>
      <c r="D167" s="19"/>
      <c r="E167" s="16"/>
      <c r="F167" s="16"/>
      <c r="G167" s="16"/>
      <c r="H167" s="17"/>
      <c r="I167" s="102"/>
      <c r="J167" s="121"/>
    </row>
    <row r="168" spans="1:10" ht="12.75" x14ac:dyDescent="0.2">
      <c r="A168" s="16"/>
      <c r="B168" s="16"/>
      <c r="C168" s="16"/>
      <c r="D168" s="19"/>
      <c r="E168" s="16"/>
      <c r="F168" s="16"/>
      <c r="G168" s="16"/>
      <c r="H168" s="17"/>
      <c r="I168" s="102"/>
      <c r="J168" s="121"/>
    </row>
    <row r="169" spans="1:10" ht="12.75" x14ac:dyDescent="0.2">
      <c r="A169" s="16"/>
      <c r="B169" s="16"/>
      <c r="C169" s="16"/>
      <c r="D169" s="19"/>
      <c r="E169" s="16"/>
      <c r="F169" s="16"/>
      <c r="G169" s="16"/>
      <c r="H169" s="17"/>
      <c r="I169" s="102"/>
      <c r="J169" s="121"/>
    </row>
    <row r="170" spans="1:10" ht="12.75" x14ac:dyDescent="0.2">
      <c r="A170" s="16"/>
      <c r="B170" s="16"/>
      <c r="C170" s="16"/>
      <c r="D170" s="19"/>
      <c r="E170" s="16"/>
      <c r="F170" s="16"/>
      <c r="G170" s="16"/>
      <c r="H170" s="17"/>
      <c r="I170" s="102"/>
      <c r="J170" s="121"/>
    </row>
    <row r="171" spans="1:10" ht="12.75" x14ac:dyDescent="0.2">
      <c r="A171" s="16"/>
      <c r="B171" s="16"/>
      <c r="C171" s="16"/>
      <c r="D171" s="19"/>
      <c r="E171" s="16"/>
      <c r="F171" s="16"/>
      <c r="G171" s="16"/>
      <c r="H171" s="17"/>
      <c r="I171" s="102"/>
      <c r="J171" s="121"/>
    </row>
    <row r="172" spans="1:10" ht="12.75" x14ac:dyDescent="0.2">
      <c r="A172" s="16"/>
      <c r="B172" s="16"/>
      <c r="C172" s="16"/>
      <c r="D172" s="19"/>
      <c r="E172" s="16"/>
      <c r="F172" s="16"/>
      <c r="G172" s="16"/>
      <c r="H172" s="17"/>
      <c r="I172" s="102"/>
      <c r="J172" s="121"/>
    </row>
    <row r="173" spans="1:10" ht="12.75" x14ac:dyDescent="0.2">
      <c r="A173" s="16"/>
      <c r="B173" s="16"/>
      <c r="C173" s="16"/>
      <c r="D173" s="19"/>
      <c r="E173" s="16"/>
      <c r="F173" s="16"/>
      <c r="G173" s="16"/>
      <c r="H173" s="17"/>
      <c r="I173" s="102"/>
      <c r="J173" s="121"/>
    </row>
    <row r="174" spans="1:10" ht="12.75" x14ac:dyDescent="0.2">
      <c r="A174" s="16"/>
      <c r="B174" s="16"/>
      <c r="C174" s="16"/>
      <c r="D174" s="19"/>
      <c r="E174" s="16"/>
      <c r="F174" s="16"/>
      <c r="G174" s="16"/>
      <c r="H174" s="17"/>
      <c r="I174" s="102"/>
      <c r="J174" s="121"/>
    </row>
    <row r="175" spans="1:10" ht="12.75" x14ac:dyDescent="0.2">
      <c r="A175" s="16"/>
      <c r="B175" s="16"/>
      <c r="C175" s="16"/>
      <c r="D175" s="19"/>
      <c r="E175" s="16"/>
      <c r="F175" s="16"/>
      <c r="G175" s="16"/>
      <c r="H175" s="17"/>
      <c r="I175" s="102"/>
      <c r="J175" s="121"/>
    </row>
    <row r="176" spans="1:10" ht="12.75" x14ac:dyDescent="0.2">
      <c r="A176" s="16"/>
      <c r="B176" s="16"/>
      <c r="C176" s="16"/>
      <c r="D176" s="19"/>
      <c r="E176" s="16"/>
      <c r="F176" s="16"/>
      <c r="G176" s="16"/>
      <c r="H176" s="17"/>
      <c r="I176" s="102"/>
      <c r="J176" s="121"/>
    </row>
    <row r="177" spans="1:10" ht="12.75" x14ac:dyDescent="0.2">
      <c r="A177" s="16"/>
      <c r="B177" s="16"/>
      <c r="C177" s="16"/>
      <c r="D177" s="19"/>
      <c r="E177" s="16"/>
      <c r="F177" s="16"/>
      <c r="G177" s="16"/>
      <c r="H177" s="17"/>
      <c r="I177" s="102"/>
      <c r="J177" s="121"/>
    </row>
    <row r="178" spans="1:10" ht="12.75" x14ac:dyDescent="0.2">
      <c r="A178" s="16"/>
      <c r="B178" s="16"/>
      <c r="C178" s="16"/>
      <c r="D178" s="19"/>
      <c r="E178" s="16"/>
      <c r="F178" s="16"/>
      <c r="G178" s="16"/>
      <c r="H178" s="17"/>
      <c r="I178" s="102"/>
      <c r="J178" s="121"/>
    </row>
    <row r="179" spans="1:10" ht="12.75" x14ac:dyDescent="0.2">
      <c r="A179" s="16"/>
      <c r="B179" s="16"/>
      <c r="C179" s="16"/>
      <c r="D179" s="19"/>
      <c r="E179" s="16"/>
      <c r="F179" s="16"/>
      <c r="G179" s="16"/>
      <c r="H179" s="17"/>
      <c r="I179" s="102"/>
      <c r="J179" s="121"/>
    </row>
    <row r="180" spans="1:10" ht="12.75" x14ac:dyDescent="0.2">
      <c r="A180" s="16"/>
      <c r="B180" s="16"/>
      <c r="C180" s="16"/>
      <c r="D180" s="19"/>
      <c r="E180" s="16"/>
      <c r="F180" s="16"/>
      <c r="G180" s="16"/>
      <c r="H180" s="17"/>
      <c r="I180" s="102"/>
      <c r="J180" s="121"/>
    </row>
    <row r="181" spans="1:10" ht="12.75" x14ac:dyDescent="0.2">
      <c r="A181" s="16"/>
      <c r="B181" s="16"/>
      <c r="C181" s="16"/>
      <c r="D181" s="19"/>
      <c r="E181" s="16"/>
      <c r="F181" s="16"/>
      <c r="G181" s="16"/>
      <c r="H181" s="17"/>
      <c r="I181" s="102"/>
      <c r="J181" s="121"/>
    </row>
    <row r="182" spans="1:10" ht="12.75" x14ac:dyDescent="0.2">
      <c r="A182" s="16"/>
      <c r="B182" s="16"/>
      <c r="C182" s="16"/>
      <c r="D182" s="19"/>
      <c r="E182" s="16"/>
      <c r="F182" s="16"/>
      <c r="G182" s="16"/>
      <c r="H182" s="17"/>
      <c r="I182" s="102"/>
      <c r="J182" s="121"/>
    </row>
    <row r="183" spans="1:10" ht="12.75" x14ac:dyDescent="0.2">
      <c r="A183" s="16"/>
      <c r="B183" s="16"/>
      <c r="C183" s="16"/>
      <c r="D183" s="19"/>
      <c r="E183" s="16"/>
      <c r="F183" s="16"/>
      <c r="G183" s="16"/>
      <c r="H183" s="17"/>
      <c r="I183" s="102"/>
      <c r="J183" s="121"/>
    </row>
    <row r="184" spans="1:10" ht="12.75" x14ac:dyDescent="0.2">
      <c r="A184" s="16"/>
      <c r="B184" s="16"/>
      <c r="C184" s="16"/>
      <c r="D184" s="19"/>
      <c r="E184" s="16"/>
      <c r="F184" s="16"/>
      <c r="G184" s="16"/>
      <c r="H184" s="17"/>
      <c r="I184" s="102"/>
      <c r="J184" s="121"/>
    </row>
    <row r="185" spans="1:10" ht="12.75" x14ac:dyDescent="0.2">
      <c r="A185" s="16"/>
      <c r="B185" s="16"/>
      <c r="C185" s="16"/>
      <c r="D185" s="19"/>
      <c r="E185" s="16"/>
      <c r="F185" s="16"/>
      <c r="G185" s="16"/>
      <c r="H185" s="17"/>
      <c r="I185" s="102"/>
      <c r="J185" s="121"/>
    </row>
    <row r="186" spans="1:10" ht="12.75" x14ac:dyDescent="0.2">
      <c r="A186" s="16"/>
      <c r="B186" s="16"/>
      <c r="C186" s="16"/>
      <c r="D186" s="19"/>
      <c r="E186" s="16"/>
      <c r="F186" s="16"/>
      <c r="G186" s="16"/>
      <c r="H186" s="17"/>
      <c r="I186" s="102"/>
      <c r="J186" s="121"/>
    </row>
    <row r="187" spans="1:10" ht="12.75" x14ac:dyDescent="0.2">
      <c r="A187" s="16"/>
      <c r="B187" s="16"/>
      <c r="C187" s="16"/>
      <c r="D187" s="19"/>
      <c r="E187" s="16"/>
      <c r="F187" s="16"/>
      <c r="G187" s="16"/>
      <c r="H187" s="17"/>
      <c r="I187" s="102"/>
      <c r="J187" s="121"/>
    </row>
    <row r="188" spans="1:10" ht="12.75" x14ac:dyDescent="0.2">
      <c r="A188" s="16"/>
      <c r="B188" s="16"/>
      <c r="C188" s="16"/>
      <c r="D188" s="19"/>
      <c r="E188" s="16"/>
      <c r="F188" s="16"/>
      <c r="G188" s="16"/>
      <c r="H188" s="17"/>
      <c r="I188" s="102"/>
      <c r="J188" s="121"/>
    </row>
    <row r="189" spans="1:10" ht="12.75" x14ac:dyDescent="0.2">
      <c r="A189" s="16"/>
      <c r="B189" s="16"/>
      <c r="C189" s="16"/>
      <c r="D189" s="19"/>
      <c r="E189" s="16"/>
      <c r="F189" s="16"/>
      <c r="G189" s="16"/>
      <c r="H189" s="17"/>
      <c r="I189" s="102"/>
      <c r="J189" s="121"/>
    </row>
    <row r="190" spans="1:10" ht="12.75" x14ac:dyDescent="0.2">
      <c r="A190" s="16"/>
      <c r="B190" s="16"/>
      <c r="C190" s="16"/>
      <c r="D190" s="19"/>
      <c r="E190" s="16"/>
      <c r="F190" s="16"/>
      <c r="G190" s="16"/>
      <c r="H190" s="17"/>
      <c r="I190" s="102"/>
      <c r="J190" s="121"/>
    </row>
    <row r="191" spans="1:10" ht="12.75" x14ac:dyDescent="0.2">
      <c r="A191" s="16"/>
      <c r="B191" s="16"/>
      <c r="C191" s="16"/>
      <c r="D191" s="19"/>
      <c r="E191" s="16"/>
      <c r="F191" s="16"/>
      <c r="G191" s="16"/>
      <c r="H191" s="17"/>
      <c r="I191" s="102"/>
      <c r="J191" s="121"/>
    </row>
    <row r="192" spans="1:10" ht="12.75" x14ac:dyDescent="0.2">
      <c r="A192" s="16"/>
      <c r="B192" s="16"/>
      <c r="C192" s="16"/>
      <c r="D192" s="19"/>
      <c r="E192" s="16"/>
      <c r="F192" s="16"/>
      <c r="G192" s="16"/>
      <c r="H192" s="17"/>
      <c r="I192" s="102"/>
      <c r="J192" s="121"/>
    </row>
    <row r="193" spans="1:10" ht="12.75" x14ac:dyDescent="0.2">
      <c r="A193" s="16"/>
      <c r="B193" s="16"/>
      <c r="C193" s="16"/>
      <c r="D193" s="19"/>
      <c r="E193" s="16"/>
      <c r="F193" s="16"/>
      <c r="G193" s="16"/>
      <c r="H193" s="17"/>
      <c r="I193" s="102"/>
      <c r="J193" s="121"/>
    </row>
    <row r="194" spans="1:10" ht="12.75" x14ac:dyDescent="0.2">
      <c r="A194" s="16"/>
      <c r="B194" s="16"/>
      <c r="C194" s="16"/>
      <c r="D194" s="19"/>
      <c r="E194" s="16"/>
      <c r="F194" s="16"/>
      <c r="G194" s="16"/>
      <c r="H194" s="17"/>
      <c r="I194" s="102"/>
      <c r="J194" s="121"/>
    </row>
    <row r="195" spans="1:10" ht="12.75" x14ac:dyDescent="0.2">
      <c r="A195" s="16"/>
      <c r="B195" s="16"/>
      <c r="C195" s="16"/>
      <c r="D195" s="19"/>
      <c r="E195" s="16"/>
      <c r="F195" s="16"/>
      <c r="G195" s="16"/>
      <c r="H195" s="17"/>
      <c r="I195" s="102"/>
      <c r="J195" s="121"/>
    </row>
    <row r="196" spans="1:10" ht="12.75" x14ac:dyDescent="0.2">
      <c r="A196" s="16"/>
      <c r="B196" s="16"/>
      <c r="C196" s="16"/>
      <c r="D196" s="19"/>
      <c r="E196" s="16"/>
      <c r="F196" s="16"/>
      <c r="G196" s="16"/>
      <c r="H196" s="17"/>
      <c r="I196" s="102"/>
      <c r="J196" s="121"/>
    </row>
    <row r="197" spans="1:10" ht="12.75" x14ac:dyDescent="0.2">
      <c r="A197" s="16"/>
      <c r="B197" s="16"/>
      <c r="C197" s="16"/>
      <c r="D197" s="19"/>
      <c r="E197" s="16"/>
      <c r="F197" s="16"/>
      <c r="G197" s="16"/>
      <c r="H197" s="17"/>
      <c r="I197" s="102"/>
      <c r="J197" s="121"/>
    </row>
    <row r="198" spans="1:10" ht="12.75" x14ac:dyDescent="0.2">
      <c r="A198" s="16"/>
      <c r="B198" s="16"/>
      <c r="C198" s="16"/>
      <c r="D198" s="19"/>
      <c r="E198" s="16"/>
      <c r="F198" s="16"/>
      <c r="G198" s="16"/>
      <c r="H198" s="17"/>
      <c r="I198" s="102"/>
      <c r="J198" s="121"/>
    </row>
    <row r="199" spans="1:10" ht="12.75" x14ac:dyDescent="0.2">
      <c r="A199" s="16"/>
      <c r="B199" s="16"/>
      <c r="C199" s="16"/>
      <c r="D199" s="19"/>
      <c r="E199" s="16"/>
      <c r="F199" s="16"/>
      <c r="G199" s="16"/>
      <c r="H199" s="17"/>
      <c r="I199" s="102"/>
      <c r="J199" s="121"/>
    </row>
    <row r="200" spans="1:10" ht="12.75" x14ac:dyDescent="0.2">
      <c r="A200" s="16"/>
      <c r="B200" s="16"/>
      <c r="C200" s="16"/>
      <c r="D200" s="19"/>
      <c r="E200" s="16"/>
      <c r="F200" s="16"/>
      <c r="G200" s="16"/>
      <c r="H200" s="17"/>
      <c r="I200" s="102"/>
      <c r="J200" s="121"/>
    </row>
    <row r="201" spans="1:10" ht="12.75" x14ac:dyDescent="0.2">
      <c r="A201" s="16"/>
      <c r="B201" s="16"/>
      <c r="C201" s="16"/>
      <c r="D201" s="19"/>
      <c r="E201" s="16"/>
      <c r="F201" s="16"/>
      <c r="G201" s="16"/>
      <c r="H201" s="17"/>
      <c r="I201" s="102"/>
      <c r="J201" s="121"/>
    </row>
    <row r="202" spans="1:10" ht="12.75" x14ac:dyDescent="0.2">
      <c r="A202" s="16"/>
      <c r="B202" s="16"/>
      <c r="C202" s="16"/>
      <c r="D202" s="19"/>
      <c r="E202" s="16"/>
      <c r="F202" s="16"/>
      <c r="G202" s="16"/>
      <c r="H202" s="17"/>
      <c r="I202" s="102"/>
      <c r="J202" s="121"/>
    </row>
    <row r="203" spans="1:10" ht="12.75" x14ac:dyDescent="0.2">
      <c r="A203" s="16"/>
      <c r="B203" s="16"/>
      <c r="C203" s="16"/>
      <c r="D203" s="19"/>
      <c r="E203" s="16"/>
      <c r="F203" s="16"/>
      <c r="G203" s="16"/>
      <c r="H203" s="17"/>
      <c r="I203" s="102"/>
      <c r="J203" s="121"/>
    </row>
    <row r="204" spans="1:10" ht="12.75" x14ac:dyDescent="0.2">
      <c r="A204" s="16"/>
      <c r="B204" s="16"/>
      <c r="C204" s="16"/>
      <c r="D204" s="19"/>
      <c r="E204" s="16"/>
      <c r="F204" s="16"/>
      <c r="G204" s="16"/>
      <c r="H204" s="17"/>
      <c r="I204" s="102"/>
      <c r="J204" s="121"/>
    </row>
    <row r="205" spans="1:10" ht="12.75" x14ac:dyDescent="0.2">
      <c r="A205" s="16"/>
      <c r="B205" s="16"/>
      <c r="C205" s="16"/>
      <c r="D205" s="19"/>
      <c r="E205" s="16"/>
      <c r="F205" s="16"/>
      <c r="G205" s="16"/>
      <c r="H205" s="17"/>
      <c r="I205" s="102"/>
      <c r="J205" s="121"/>
    </row>
    <row r="206" spans="1:10" ht="12.75" x14ac:dyDescent="0.2">
      <c r="A206" s="16"/>
      <c r="B206" s="16"/>
      <c r="C206" s="16"/>
      <c r="D206" s="19"/>
      <c r="E206" s="16"/>
      <c r="F206" s="16"/>
      <c r="G206" s="16"/>
      <c r="H206" s="17"/>
      <c r="I206" s="102"/>
      <c r="J206" s="121"/>
    </row>
    <row r="207" spans="1:10" ht="12.75" x14ac:dyDescent="0.2">
      <c r="A207" s="16"/>
      <c r="B207" s="16"/>
      <c r="C207" s="16"/>
      <c r="D207" s="19"/>
      <c r="E207" s="16"/>
      <c r="F207" s="16"/>
      <c r="G207" s="16"/>
      <c r="H207" s="17"/>
      <c r="I207" s="102"/>
      <c r="J207" s="121"/>
    </row>
    <row r="208" spans="1:10" ht="12.75" x14ac:dyDescent="0.2">
      <c r="A208" s="16"/>
      <c r="B208" s="16"/>
      <c r="C208" s="16"/>
      <c r="D208" s="19"/>
      <c r="E208" s="16"/>
      <c r="F208" s="16"/>
      <c r="G208" s="16"/>
      <c r="H208" s="17"/>
      <c r="I208" s="102"/>
      <c r="J208" s="121"/>
    </row>
    <row r="209" spans="1:10" ht="12.75" x14ac:dyDescent="0.2">
      <c r="A209" s="16"/>
      <c r="B209" s="16"/>
      <c r="C209" s="16"/>
      <c r="D209" s="19"/>
      <c r="E209" s="16"/>
      <c r="F209" s="16"/>
      <c r="G209" s="16"/>
      <c r="H209" s="17"/>
      <c r="I209" s="102"/>
      <c r="J209" s="121"/>
    </row>
    <row r="210" spans="1:10" ht="12.75" x14ac:dyDescent="0.2">
      <c r="A210" s="16"/>
      <c r="B210" s="16"/>
      <c r="C210" s="16"/>
      <c r="D210" s="19"/>
      <c r="E210" s="16"/>
      <c r="F210" s="16"/>
      <c r="G210" s="16"/>
      <c r="H210" s="17"/>
      <c r="I210" s="102"/>
      <c r="J210" s="121"/>
    </row>
    <row r="211" spans="1:10" ht="12.75" x14ac:dyDescent="0.2">
      <c r="A211" s="16"/>
      <c r="B211" s="16"/>
      <c r="C211" s="16"/>
      <c r="D211" s="19"/>
      <c r="E211" s="16"/>
      <c r="F211" s="16"/>
      <c r="G211" s="16"/>
      <c r="H211" s="17"/>
      <c r="I211" s="102"/>
      <c r="J211" s="121"/>
    </row>
    <row r="212" spans="1:10" ht="12.75" x14ac:dyDescent="0.2">
      <c r="A212" s="16"/>
      <c r="B212" s="16"/>
      <c r="C212" s="16"/>
      <c r="D212" s="19"/>
      <c r="E212" s="16"/>
      <c r="F212" s="16"/>
      <c r="G212" s="16"/>
      <c r="H212" s="17"/>
      <c r="I212" s="102"/>
      <c r="J212" s="121"/>
    </row>
    <row r="213" spans="1:10" ht="12.75" x14ac:dyDescent="0.2">
      <c r="A213" s="16"/>
      <c r="B213" s="16"/>
      <c r="C213" s="16"/>
      <c r="D213" s="19"/>
      <c r="E213" s="16"/>
      <c r="F213" s="16"/>
      <c r="G213" s="16"/>
      <c r="H213" s="17"/>
      <c r="I213" s="102"/>
      <c r="J213" s="121"/>
    </row>
    <row r="214" spans="1:10" ht="12.75" x14ac:dyDescent="0.2">
      <c r="A214" s="16"/>
      <c r="B214" s="16"/>
      <c r="C214" s="16"/>
      <c r="D214" s="19"/>
      <c r="E214" s="16"/>
      <c r="F214" s="16"/>
      <c r="G214" s="16"/>
      <c r="H214" s="17"/>
      <c r="I214" s="102"/>
      <c r="J214" s="121"/>
    </row>
    <row r="215" spans="1:10" ht="12.75" x14ac:dyDescent="0.2">
      <c r="A215" s="16"/>
      <c r="B215" s="16"/>
      <c r="C215" s="16"/>
      <c r="D215" s="19"/>
      <c r="E215" s="16"/>
      <c r="F215" s="16"/>
      <c r="G215" s="16"/>
      <c r="H215" s="17"/>
      <c r="I215" s="102"/>
      <c r="J215" s="121"/>
    </row>
    <row r="216" spans="1:10" ht="12.75" x14ac:dyDescent="0.2">
      <c r="A216" s="16"/>
      <c r="B216" s="16"/>
      <c r="C216" s="16"/>
      <c r="D216" s="19"/>
      <c r="E216" s="16"/>
      <c r="F216" s="16"/>
      <c r="G216" s="16"/>
      <c r="H216" s="17"/>
      <c r="I216" s="102"/>
      <c r="J216" s="121"/>
    </row>
    <row r="217" spans="1:10" ht="12.75" x14ac:dyDescent="0.2">
      <c r="A217" s="16"/>
      <c r="B217" s="16"/>
      <c r="C217" s="16"/>
      <c r="D217" s="19"/>
      <c r="E217" s="16"/>
      <c r="F217" s="16"/>
      <c r="G217" s="16"/>
      <c r="H217" s="17"/>
      <c r="I217" s="102"/>
      <c r="J217" s="121"/>
    </row>
    <row r="218" spans="1:10" ht="12.75" x14ac:dyDescent="0.2">
      <c r="A218" s="16"/>
      <c r="B218" s="16"/>
      <c r="C218" s="16"/>
      <c r="D218" s="19"/>
      <c r="E218" s="16"/>
      <c r="F218" s="16"/>
      <c r="G218" s="16"/>
      <c r="H218" s="17"/>
      <c r="I218" s="102"/>
      <c r="J218" s="121"/>
    </row>
    <row r="219" spans="1:10" ht="12.75" x14ac:dyDescent="0.2">
      <c r="A219" s="16"/>
      <c r="B219" s="16"/>
      <c r="C219" s="16"/>
      <c r="D219" s="19"/>
      <c r="E219" s="16"/>
      <c r="F219" s="16"/>
      <c r="G219" s="16"/>
      <c r="H219" s="17"/>
      <c r="I219" s="102"/>
      <c r="J219" s="121"/>
    </row>
    <row r="220" spans="1:10" ht="12.75" x14ac:dyDescent="0.2">
      <c r="A220" s="16"/>
      <c r="B220" s="16"/>
      <c r="C220" s="16"/>
      <c r="D220" s="19"/>
      <c r="E220" s="16"/>
      <c r="F220" s="16"/>
      <c r="G220" s="16"/>
      <c r="H220" s="17"/>
      <c r="I220" s="102"/>
      <c r="J220" s="121"/>
    </row>
    <row r="221" spans="1:10" ht="12.75" x14ac:dyDescent="0.2">
      <c r="A221" s="16"/>
      <c r="B221" s="16"/>
      <c r="C221" s="16"/>
      <c r="D221" s="19"/>
      <c r="E221" s="16"/>
      <c r="F221" s="16"/>
      <c r="G221" s="16"/>
      <c r="H221" s="17"/>
      <c r="I221" s="102"/>
      <c r="J221" s="121"/>
    </row>
    <row r="222" spans="1:10" ht="12.75" x14ac:dyDescent="0.2">
      <c r="A222" s="16"/>
      <c r="B222" s="16"/>
      <c r="C222" s="16"/>
      <c r="D222" s="19"/>
      <c r="E222" s="16"/>
      <c r="F222" s="16"/>
      <c r="G222" s="16"/>
      <c r="H222" s="17"/>
      <c r="I222" s="102"/>
      <c r="J222" s="121"/>
    </row>
    <row r="223" spans="1:10" ht="12.75" x14ac:dyDescent="0.2">
      <c r="A223" s="16"/>
      <c r="B223" s="16"/>
      <c r="C223" s="16"/>
      <c r="D223" s="19"/>
      <c r="E223" s="16"/>
      <c r="F223" s="16"/>
      <c r="G223" s="16"/>
      <c r="H223" s="17"/>
      <c r="I223" s="102"/>
      <c r="J223" s="121"/>
    </row>
    <row r="224" spans="1:10" ht="12.75" x14ac:dyDescent="0.2">
      <c r="A224" s="16"/>
      <c r="B224" s="16"/>
      <c r="C224" s="16"/>
      <c r="D224" s="19"/>
      <c r="E224" s="16"/>
      <c r="F224" s="16"/>
      <c r="G224" s="16"/>
      <c r="H224" s="17"/>
      <c r="I224" s="102"/>
      <c r="J224" s="121"/>
    </row>
    <row r="225" spans="1:10" ht="12.75" x14ac:dyDescent="0.2">
      <c r="A225" s="16"/>
      <c r="B225" s="16"/>
      <c r="C225" s="16"/>
      <c r="D225" s="19"/>
      <c r="E225" s="16"/>
      <c r="F225" s="16"/>
      <c r="G225" s="16"/>
      <c r="H225" s="17"/>
      <c r="I225" s="102"/>
      <c r="J225" s="121"/>
    </row>
    <row r="226" spans="1:10" ht="12.75" x14ac:dyDescent="0.2">
      <c r="A226" s="16"/>
      <c r="B226" s="16"/>
      <c r="C226" s="16"/>
      <c r="D226" s="19"/>
      <c r="E226" s="16"/>
      <c r="F226" s="16"/>
      <c r="G226" s="16"/>
      <c r="H226" s="17"/>
      <c r="I226" s="102"/>
      <c r="J226" s="121"/>
    </row>
    <row r="227" spans="1:10" ht="12.75" x14ac:dyDescent="0.2">
      <c r="A227" s="16"/>
      <c r="B227" s="16"/>
      <c r="C227" s="16"/>
      <c r="D227" s="19"/>
      <c r="E227" s="16"/>
      <c r="F227" s="16"/>
      <c r="G227" s="16"/>
      <c r="H227" s="17"/>
      <c r="I227" s="102"/>
      <c r="J227" s="121"/>
    </row>
    <row r="228" spans="1:10" ht="12.75" x14ac:dyDescent="0.2">
      <c r="A228" s="16"/>
      <c r="B228" s="16"/>
      <c r="C228" s="16"/>
      <c r="D228" s="19"/>
      <c r="E228" s="16"/>
      <c r="F228" s="16"/>
      <c r="G228" s="16"/>
      <c r="H228" s="17"/>
      <c r="I228" s="102"/>
      <c r="J228" s="121"/>
    </row>
    <row r="229" spans="1:10" ht="12.75" x14ac:dyDescent="0.2">
      <c r="A229" s="16"/>
      <c r="B229" s="16"/>
      <c r="C229" s="16"/>
      <c r="D229" s="19"/>
      <c r="E229" s="16"/>
      <c r="F229" s="16"/>
      <c r="G229" s="16"/>
      <c r="H229" s="17"/>
      <c r="I229" s="102"/>
      <c r="J229" s="121"/>
    </row>
    <row r="230" spans="1:10" ht="12.75" x14ac:dyDescent="0.2">
      <c r="A230" s="16"/>
      <c r="B230" s="16"/>
      <c r="C230" s="16"/>
      <c r="D230" s="19"/>
      <c r="E230" s="16"/>
      <c r="F230" s="16"/>
      <c r="G230" s="16"/>
      <c r="H230" s="17"/>
      <c r="I230" s="102"/>
      <c r="J230" s="121"/>
    </row>
    <row r="231" spans="1:10" ht="12.75" x14ac:dyDescent="0.2">
      <c r="A231" s="16"/>
      <c r="B231" s="16"/>
      <c r="C231" s="16"/>
      <c r="D231" s="19"/>
      <c r="E231" s="16"/>
      <c r="F231" s="16"/>
      <c r="G231" s="16"/>
      <c r="H231" s="17"/>
      <c r="I231" s="102"/>
      <c r="J231" s="121"/>
    </row>
    <row r="232" spans="1:10" ht="12.75" x14ac:dyDescent="0.2">
      <c r="A232" s="16"/>
      <c r="B232" s="16"/>
      <c r="C232" s="16"/>
      <c r="D232" s="19"/>
      <c r="E232" s="16"/>
      <c r="F232" s="16"/>
      <c r="G232" s="16"/>
      <c r="H232" s="17"/>
      <c r="I232" s="102"/>
      <c r="J232" s="121"/>
    </row>
    <row r="233" spans="1:10" ht="12.75" x14ac:dyDescent="0.2">
      <c r="A233" s="16"/>
      <c r="B233" s="16"/>
      <c r="C233" s="16"/>
      <c r="D233" s="19"/>
      <c r="E233" s="16"/>
      <c r="F233" s="16"/>
      <c r="G233" s="16"/>
      <c r="H233" s="17"/>
      <c r="I233" s="102"/>
      <c r="J233" s="121"/>
    </row>
    <row r="234" spans="1:10" ht="12.75" x14ac:dyDescent="0.2">
      <c r="A234" s="16"/>
      <c r="B234" s="16"/>
      <c r="C234" s="16"/>
      <c r="D234" s="19"/>
      <c r="E234" s="16"/>
      <c r="F234" s="16"/>
      <c r="G234" s="16"/>
      <c r="H234" s="17"/>
      <c r="I234" s="102"/>
      <c r="J234" s="121"/>
    </row>
    <row r="235" spans="1:10" ht="12.75" x14ac:dyDescent="0.2">
      <c r="A235" s="16"/>
      <c r="B235" s="16"/>
      <c r="C235" s="16"/>
      <c r="D235" s="19"/>
      <c r="E235" s="16"/>
      <c r="F235" s="16"/>
      <c r="G235" s="16"/>
      <c r="H235" s="17"/>
      <c r="I235" s="102"/>
      <c r="J235" s="121"/>
    </row>
    <row r="236" spans="1:10" ht="12.75" x14ac:dyDescent="0.2">
      <c r="A236" s="16"/>
      <c r="B236" s="16"/>
      <c r="C236" s="16"/>
      <c r="D236" s="19"/>
      <c r="E236" s="16"/>
      <c r="F236" s="16"/>
      <c r="G236" s="16"/>
      <c r="H236" s="17"/>
      <c r="I236" s="102"/>
      <c r="J236" s="121"/>
    </row>
    <row r="237" spans="1:10" ht="12.75" x14ac:dyDescent="0.2">
      <c r="A237" s="16"/>
      <c r="B237" s="16"/>
      <c r="C237" s="16"/>
      <c r="D237" s="19"/>
      <c r="E237" s="16"/>
      <c r="F237" s="16"/>
      <c r="G237" s="16"/>
      <c r="H237" s="17"/>
      <c r="I237" s="102"/>
      <c r="J237" s="121"/>
    </row>
    <row r="238" spans="1:10" ht="12.75" x14ac:dyDescent="0.2">
      <c r="A238" s="16"/>
      <c r="B238" s="16"/>
      <c r="C238" s="16"/>
      <c r="D238" s="19"/>
      <c r="E238" s="16"/>
      <c r="F238" s="16"/>
      <c r="G238" s="16"/>
      <c r="H238" s="17"/>
      <c r="I238" s="102"/>
      <c r="J238" s="121"/>
    </row>
    <row r="239" spans="1:10" ht="12.75" x14ac:dyDescent="0.2">
      <c r="A239" s="16"/>
      <c r="B239" s="16"/>
      <c r="C239" s="16"/>
      <c r="D239" s="19"/>
      <c r="E239" s="16"/>
      <c r="F239" s="16"/>
      <c r="G239" s="16"/>
      <c r="H239" s="17"/>
      <c r="I239" s="102"/>
      <c r="J239" s="121"/>
    </row>
    <row r="240" spans="1:10" ht="12.75" x14ac:dyDescent="0.2">
      <c r="A240" s="16"/>
      <c r="B240" s="16"/>
      <c r="C240" s="16"/>
      <c r="D240" s="19"/>
      <c r="E240" s="16"/>
      <c r="F240" s="16"/>
      <c r="G240" s="16"/>
      <c r="H240" s="17"/>
      <c r="I240" s="102"/>
      <c r="J240" s="121"/>
    </row>
    <row r="241" spans="1:10" ht="12.75" x14ac:dyDescent="0.2">
      <c r="A241" s="16"/>
      <c r="B241" s="16"/>
      <c r="C241" s="16"/>
      <c r="D241" s="19"/>
      <c r="E241" s="16"/>
      <c r="F241" s="16"/>
      <c r="G241" s="16"/>
      <c r="H241" s="17"/>
      <c r="I241" s="102"/>
      <c r="J241" s="121"/>
    </row>
    <row r="242" spans="1:10" ht="12.75" x14ac:dyDescent="0.2">
      <c r="A242" s="16"/>
      <c r="B242" s="16"/>
      <c r="C242" s="16"/>
      <c r="D242" s="19"/>
      <c r="E242" s="16"/>
      <c r="F242" s="16"/>
      <c r="G242" s="16"/>
      <c r="H242" s="17"/>
      <c r="I242" s="102"/>
      <c r="J242" s="121"/>
    </row>
    <row r="243" spans="1:10" ht="12.75" x14ac:dyDescent="0.2">
      <c r="A243" s="16"/>
      <c r="B243" s="16"/>
      <c r="C243" s="16"/>
      <c r="D243" s="19"/>
      <c r="E243" s="16"/>
      <c r="F243" s="16"/>
      <c r="G243" s="16"/>
      <c r="H243" s="17"/>
      <c r="I243" s="102"/>
      <c r="J243" s="121"/>
    </row>
    <row r="244" spans="1:10" ht="12.75" x14ac:dyDescent="0.2">
      <c r="A244" s="16"/>
      <c r="B244" s="16"/>
      <c r="C244" s="16"/>
      <c r="D244" s="19"/>
      <c r="E244" s="16"/>
      <c r="F244" s="16"/>
      <c r="G244" s="16"/>
      <c r="H244" s="17"/>
      <c r="I244" s="102"/>
      <c r="J244" s="121"/>
    </row>
    <row r="245" spans="1:10" ht="12.75" x14ac:dyDescent="0.2">
      <c r="A245" s="16"/>
      <c r="B245" s="16"/>
      <c r="C245" s="16"/>
      <c r="D245" s="19"/>
      <c r="E245" s="16"/>
      <c r="F245" s="16"/>
      <c r="G245" s="16"/>
      <c r="H245" s="17"/>
      <c r="I245" s="102"/>
      <c r="J245" s="121"/>
    </row>
    <row r="246" spans="1:10" ht="12.75" x14ac:dyDescent="0.2">
      <c r="A246" s="16"/>
      <c r="B246" s="16"/>
      <c r="C246" s="16"/>
      <c r="D246" s="19"/>
      <c r="E246" s="16"/>
      <c r="F246" s="16"/>
      <c r="G246" s="16"/>
      <c r="H246" s="17"/>
      <c r="I246" s="102"/>
      <c r="J246" s="121"/>
    </row>
    <row r="247" spans="1:10" ht="12.75" x14ac:dyDescent="0.2">
      <c r="A247" s="16"/>
      <c r="B247" s="16"/>
      <c r="C247" s="16"/>
      <c r="D247" s="19"/>
      <c r="E247" s="16"/>
      <c r="F247" s="16"/>
      <c r="G247" s="16"/>
      <c r="H247" s="17"/>
      <c r="I247" s="102"/>
      <c r="J247" s="121"/>
    </row>
    <row r="248" spans="1:10" ht="12.75" x14ac:dyDescent="0.2">
      <c r="A248" s="16"/>
      <c r="B248" s="16"/>
      <c r="C248" s="16"/>
      <c r="D248" s="19"/>
      <c r="E248" s="16"/>
      <c r="F248" s="16"/>
      <c r="G248" s="16"/>
      <c r="H248" s="17"/>
      <c r="I248" s="102"/>
      <c r="J248" s="121"/>
    </row>
    <row r="249" spans="1:10" ht="12.75" x14ac:dyDescent="0.2">
      <c r="A249" s="16"/>
      <c r="B249" s="16"/>
      <c r="C249" s="16"/>
      <c r="D249" s="19"/>
      <c r="E249" s="16"/>
      <c r="F249" s="16"/>
      <c r="G249" s="16"/>
      <c r="H249" s="17"/>
      <c r="I249" s="102"/>
      <c r="J249" s="121"/>
    </row>
    <row r="250" spans="1:10" ht="12.75" x14ac:dyDescent="0.2">
      <c r="A250" s="16"/>
      <c r="B250" s="16"/>
      <c r="C250" s="16"/>
      <c r="D250" s="19"/>
      <c r="E250" s="16"/>
      <c r="F250" s="16"/>
      <c r="G250" s="16"/>
      <c r="H250" s="17"/>
      <c r="I250" s="102"/>
      <c r="J250" s="121"/>
    </row>
    <row r="251" spans="1:10" ht="12.75" x14ac:dyDescent="0.2">
      <c r="A251" s="16"/>
      <c r="B251" s="16"/>
      <c r="C251" s="16"/>
      <c r="D251" s="19"/>
      <c r="E251" s="16"/>
      <c r="F251" s="16"/>
      <c r="G251" s="16"/>
      <c r="H251" s="17"/>
      <c r="I251" s="102"/>
      <c r="J251" s="121"/>
    </row>
    <row r="252" spans="1:10" ht="12.75" x14ac:dyDescent="0.2">
      <c r="A252" s="16"/>
      <c r="B252" s="16"/>
      <c r="C252" s="16"/>
      <c r="D252" s="19"/>
      <c r="E252" s="16"/>
      <c r="F252" s="16"/>
      <c r="G252" s="16"/>
      <c r="H252" s="17"/>
      <c r="I252" s="102"/>
      <c r="J252" s="121"/>
    </row>
    <row r="253" spans="1:10" ht="12.75" x14ac:dyDescent="0.2">
      <c r="A253" s="16"/>
      <c r="B253" s="16"/>
      <c r="C253" s="16"/>
      <c r="D253" s="19"/>
      <c r="E253" s="16"/>
      <c r="F253" s="16"/>
      <c r="G253" s="16"/>
      <c r="H253" s="17"/>
      <c r="I253" s="102"/>
      <c r="J253" s="121"/>
    </row>
    <row r="254" spans="1:10" ht="12.75" x14ac:dyDescent="0.2">
      <c r="A254" s="16"/>
      <c r="B254" s="16"/>
      <c r="C254" s="16"/>
      <c r="D254" s="19"/>
      <c r="E254" s="16"/>
      <c r="F254" s="16"/>
      <c r="G254" s="16"/>
      <c r="H254" s="17"/>
      <c r="I254" s="102"/>
      <c r="J254" s="121"/>
    </row>
    <row r="255" spans="1:10" ht="12.75" x14ac:dyDescent="0.2">
      <c r="A255" s="16"/>
      <c r="B255" s="16"/>
      <c r="C255" s="16"/>
      <c r="D255" s="19"/>
      <c r="E255" s="16"/>
      <c r="F255" s="16"/>
      <c r="G255" s="16"/>
      <c r="H255" s="17"/>
      <c r="I255" s="102"/>
      <c r="J255" s="121"/>
    </row>
    <row r="256" spans="1:10" ht="12.75" x14ac:dyDescent="0.2">
      <c r="A256" s="16"/>
      <c r="B256" s="16"/>
      <c r="C256" s="16"/>
      <c r="D256" s="19"/>
      <c r="E256" s="16"/>
      <c r="F256" s="16"/>
      <c r="G256" s="16"/>
      <c r="H256" s="17"/>
      <c r="I256" s="102"/>
      <c r="J256" s="121"/>
    </row>
    <row r="257" spans="1:10" ht="12.75" x14ac:dyDescent="0.2">
      <c r="A257" s="16"/>
      <c r="B257" s="16"/>
      <c r="C257" s="16"/>
      <c r="D257" s="19"/>
      <c r="E257" s="16"/>
      <c r="F257" s="16"/>
      <c r="G257" s="16"/>
      <c r="H257" s="17"/>
      <c r="I257" s="102"/>
      <c r="J257" s="121"/>
    </row>
    <row r="258" spans="1:10" ht="12.75" x14ac:dyDescent="0.2">
      <c r="A258" s="16"/>
      <c r="B258" s="16"/>
      <c r="C258" s="16"/>
      <c r="D258" s="19"/>
      <c r="E258" s="16"/>
      <c r="F258" s="16"/>
      <c r="G258" s="16"/>
      <c r="H258" s="17"/>
      <c r="I258" s="102"/>
      <c r="J258" s="121"/>
    </row>
    <row r="259" spans="1:10" ht="12.75" x14ac:dyDescent="0.2">
      <c r="A259" s="16"/>
      <c r="B259" s="16"/>
      <c r="C259" s="16"/>
      <c r="D259" s="19"/>
      <c r="E259" s="16"/>
      <c r="F259" s="16"/>
      <c r="G259" s="16"/>
      <c r="H259" s="17"/>
      <c r="I259" s="102"/>
      <c r="J259" s="121"/>
    </row>
    <row r="260" spans="1:10" ht="12.75" x14ac:dyDescent="0.2">
      <c r="A260" s="16"/>
      <c r="B260" s="16"/>
      <c r="C260" s="16"/>
      <c r="D260" s="19"/>
      <c r="E260" s="16"/>
      <c r="F260" s="16"/>
      <c r="G260" s="16"/>
      <c r="H260" s="17"/>
      <c r="I260" s="102"/>
      <c r="J260" s="121"/>
    </row>
    <row r="261" spans="1:10" ht="12.75" x14ac:dyDescent="0.2">
      <c r="A261" s="16"/>
      <c r="B261" s="16"/>
      <c r="C261" s="16"/>
      <c r="D261" s="19"/>
      <c r="E261" s="16"/>
      <c r="F261" s="16"/>
      <c r="G261" s="16"/>
      <c r="H261" s="17"/>
      <c r="I261" s="102"/>
      <c r="J261" s="121"/>
    </row>
    <row r="262" spans="1:10" ht="12.75" x14ac:dyDescent="0.2">
      <c r="A262" s="16"/>
      <c r="B262" s="16"/>
      <c r="C262" s="16"/>
      <c r="D262" s="19"/>
      <c r="E262" s="16"/>
      <c r="F262" s="16"/>
      <c r="G262" s="16"/>
      <c r="H262" s="17"/>
      <c r="I262" s="102"/>
      <c r="J262" s="121"/>
    </row>
    <row r="263" spans="1:10" ht="12.75" x14ac:dyDescent="0.2">
      <c r="A263" s="16"/>
      <c r="B263" s="16"/>
      <c r="C263" s="16"/>
      <c r="D263" s="19"/>
      <c r="E263" s="16"/>
      <c r="F263" s="16"/>
      <c r="G263" s="16"/>
      <c r="H263" s="17"/>
      <c r="I263" s="102"/>
      <c r="J263" s="121"/>
    </row>
    <row r="264" spans="1:10" ht="12.75" x14ac:dyDescent="0.2">
      <c r="A264" s="16"/>
      <c r="B264" s="16"/>
      <c r="C264" s="16"/>
      <c r="D264" s="19"/>
      <c r="E264" s="16"/>
      <c r="F264" s="16"/>
      <c r="G264" s="16"/>
      <c r="H264" s="17"/>
      <c r="I264" s="102"/>
      <c r="J264" s="121"/>
    </row>
    <row r="265" spans="1:10" ht="12.75" x14ac:dyDescent="0.2">
      <c r="A265" s="16"/>
      <c r="B265" s="16"/>
      <c r="C265" s="16"/>
      <c r="D265" s="19"/>
      <c r="E265" s="16"/>
      <c r="F265" s="16"/>
      <c r="G265" s="16"/>
      <c r="H265" s="17"/>
      <c r="I265" s="102"/>
      <c r="J265" s="121"/>
    </row>
    <row r="266" spans="1:10" ht="12.75" x14ac:dyDescent="0.2">
      <c r="A266" s="16"/>
      <c r="B266" s="16"/>
      <c r="C266" s="16"/>
      <c r="D266" s="19"/>
      <c r="E266" s="16"/>
      <c r="F266" s="16"/>
      <c r="G266" s="16"/>
      <c r="H266" s="17"/>
      <c r="I266" s="102"/>
      <c r="J266" s="121"/>
    </row>
    <row r="267" spans="1:10" ht="12.75" x14ac:dyDescent="0.2">
      <c r="A267" s="16"/>
      <c r="B267" s="16"/>
      <c r="C267" s="16"/>
      <c r="D267" s="19"/>
      <c r="E267" s="16"/>
      <c r="F267" s="16"/>
      <c r="G267" s="16"/>
      <c r="H267" s="17"/>
      <c r="I267" s="102"/>
      <c r="J267" s="121"/>
    </row>
    <row r="268" spans="1:10" ht="12.75" x14ac:dyDescent="0.2">
      <c r="A268" s="16"/>
      <c r="B268" s="16"/>
      <c r="C268" s="16"/>
      <c r="D268" s="19"/>
      <c r="E268" s="16"/>
      <c r="F268" s="16"/>
      <c r="G268" s="16"/>
      <c r="H268" s="17"/>
      <c r="I268" s="102"/>
      <c r="J268" s="121"/>
    </row>
    <row r="269" spans="1:10" ht="12.75" x14ac:dyDescent="0.2">
      <c r="A269" s="16"/>
      <c r="B269" s="16"/>
      <c r="C269" s="16"/>
      <c r="D269" s="19"/>
      <c r="E269" s="16"/>
      <c r="F269" s="16"/>
      <c r="G269" s="16"/>
      <c r="H269" s="17"/>
      <c r="I269" s="102"/>
      <c r="J269" s="121"/>
    </row>
    <row r="270" spans="1:10" ht="12.75" x14ac:dyDescent="0.2">
      <c r="A270" s="16"/>
      <c r="B270" s="16"/>
      <c r="C270" s="16"/>
      <c r="D270" s="19"/>
      <c r="E270" s="16"/>
      <c r="F270" s="16"/>
      <c r="G270" s="16"/>
      <c r="H270" s="17"/>
      <c r="I270" s="102"/>
      <c r="J270" s="121"/>
    </row>
    <row r="271" spans="1:10" ht="12.75" x14ac:dyDescent="0.2">
      <c r="A271" s="16"/>
      <c r="B271" s="16"/>
      <c r="C271" s="16"/>
      <c r="D271" s="19"/>
      <c r="E271" s="16"/>
      <c r="F271" s="16"/>
      <c r="G271" s="16"/>
      <c r="H271" s="17"/>
      <c r="I271" s="102"/>
      <c r="J271" s="121"/>
    </row>
    <row r="272" spans="1:10" ht="12.75" x14ac:dyDescent="0.2">
      <c r="A272" s="16"/>
      <c r="B272" s="16"/>
      <c r="C272" s="16"/>
      <c r="D272" s="19"/>
      <c r="E272" s="16"/>
      <c r="F272" s="16"/>
      <c r="G272" s="16"/>
      <c r="H272" s="17"/>
      <c r="I272" s="102"/>
      <c r="J272" s="121"/>
    </row>
    <row r="273" spans="1:10" ht="12.75" x14ac:dyDescent="0.2">
      <c r="A273" s="16"/>
      <c r="B273" s="16"/>
      <c r="C273" s="16"/>
      <c r="D273" s="19"/>
      <c r="E273" s="16"/>
      <c r="F273" s="16"/>
      <c r="G273" s="16"/>
      <c r="H273" s="17"/>
      <c r="I273" s="102"/>
      <c r="J273" s="121"/>
    </row>
    <row r="274" spans="1:10" ht="12.75" x14ac:dyDescent="0.2">
      <c r="A274" s="16"/>
      <c r="B274" s="16"/>
      <c r="C274" s="16"/>
      <c r="D274" s="19"/>
      <c r="E274" s="16"/>
      <c r="F274" s="16"/>
      <c r="G274" s="16"/>
      <c r="H274" s="17"/>
      <c r="I274" s="102"/>
      <c r="J274" s="121"/>
    </row>
    <row r="275" spans="1:10" ht="12.75" x14ac:dyDescent="0.2">
      <c r="A275" s="16"/>
      <c r="B275" s="16"/>
      <c r="C275" s="16"/>
      <c r="D275" s="19"/>
      <c r="E275" s="16"/>
      <c r="F275" s="16"/>
      <c r="G275" s="16"/>
      <c r="H275" s="17"/>
      <c r="I275" s="102"/>
      <c r="J275" s="121"/>
    </row>
    <row r="276" spans="1:10" ht="12.75" x14ac:dyDescent="0.2">
      <c r="A276" s="16"/>
      <c r="B276" s="16"/>
      <c r="C276" s="16"/>
      <c r="D276" s="19"/>
      <c r="E276" s="16"/>
      <c r="F276" s="16"/>
      <c r="G276" s="16"/>
      <c r="H276" s="17"/>
      <c r="I276" s="102"/>
      <c r="J276" s="121"/>
    </row>
    <row r="277" spans="1:10" ht="12.75" x14ac:dyDescent="0.2">
      <c r="A277" s="16"/>
      <c r="B277" s="16"/>
      <c r="C277" s="16"/>
      <c r="D277" s="19"/>
      <c r="E277" s="16"/>
      <c r="F277" s="16"/>
      <c r="G277" s="16"/>
      <c r="H277" s="17"/>
      <c r="I277" s="102"/>
      <c r="J277" s="121"/>
    </row>
    <row r="278" spans="1:10" ht="12.75" x14ac:dyDescent="0.2">
      <c r="A278" s="16"/>
      <c r="B278" s="16"/>
      <c r="C278" s="16"/>
      <c r="D278" s="19"/>
      <c r="E278" s="16"/>
      <c r="F278" s="16"/>
      <c r="G278" s="16"/>
      <c r="H278" s="17"/>
      <c r="I278" s="102"/>
      <c r="J278" s="121"/>
    </row>
    <row r="279" spans="1:10" ht="12.75" x14ac:dyDescent="0.2">
      <c r="A279" s="16"/>
      <c r="B279" s="16"/>
      <c r="C279" s="16"/>
      <c r="D279" s="19"/>
      <c r="E279" s="16"/>
      <c r="F279" s="16"/>
      <c r="G279" s="16"/>
      <c r="H279" s="17"/>
      <c r="I279" s="102"/>
      <c r="J279" s="121"/>
    </row>
    <row r="280" spans="1:10" ht="12.75" x14ac:dyDescent="0.2">
      <c r="A280" s="16"/>
      <c r="B280" s="16"/>
      <c r="C280" s="16"/>
      <c r="D280" s="19"/>
      <c r="E280" s="16"/>
      <c r="F280" s="16"/>
      <c r="G280" s="16"/>
      <c r="H280" s="17"/>
      <c r="I280" s="102"/>
      <c r="J280" s="121"/>
    </row>
    <row r="281" spans="1:10" ht="12.75" x14ac:dyDescent="0.2">
      <c r="A281" s="16"/>
      <c r="B281" s="16"/>
      <c r="C281" s="16"/>
      <c r="D281" s="19"/>
      <c r="E281" s="16"/>
      <c r="F281" s="16"/>
      <c r="G281" s="16"/>
      <c r="H281" s="17"/>
      <c r="I281" s="102"/>
      <c r="J281" s="121"/>
    </row>
    <row r="282" spans="1:10" ht="12.75" x14ac:dyDescent="0.2">
      <c r="A282" s="16"/>
      <c r="B282" s="16"/>
      <c r="C282" s="16"/>
      <c r="D282" s="19"/>
      <c r="E282" s="16"/>
      <c r="F282" s="16"/>
      <c r="G282" s="16"/>
      <c r="H282" s="17"/>
      <c r="I282" s="102"/>
      <c r="J282" s="121"/>
    </row>
    <row r="283" spans="1:10" ht="12.75" x14ac:dyDescent="0.2">
      <c r="A283" s="16"/>
      <c r="B283" s="16"/>
      <c r="C283" s="16"/>
      <c r="D283" s="19"/>
      <c r="E283" s="16"/>
      <c r="F283" s="16"/>
      <c r="G283" s="16"/>
      <c r="H283" s="17"/>
      <c r="I283" s="102"/>
      <c r="J283" s="121"/>
    </row>
    <row r="284" spans="1:10" ht="12.75" x14ac:dyDescent="0.2">
      <c r="A284" s="16"/>
      <c r="B284" s="16"/>
      <c r="C284" s="16"/>
      <c r="D284" s="19"/>
      <c r="E284" s="16"/>
      <c r="F284" s="16"/>
      <c r="G284" s="16"/>
      <c r="H284" s="17"/>
      <c r="I284" s="102"/>
      <c r="J284" s="121"/>
    </row>
    <row r="285" spans="1:10" ht="12.75" x14ac:dyDescent="0.2">
      <c r="A285" s="16"/>
      <c r="B285" s="16"/>
      <c r="C285" s="16"/>
      <c r="D285" s="19"/>
      <c r="E285" s="16"/>
      <c r="F285" s="16"/>
      <c r="G285" s="16"/>
      <c r="H285" s="17"/>
      <c r="I285" s="102"/>
      <c r="J285" s="121"/>
    </row>
    <row r="286" spans="1:10" ht="12.75" x14ac:dyDescent="0.2">
      <c r="A286" s="16"/>
      <c r="B286" s="16"/>
      <c r="C286" s="16"/>
      <c r="D286" s="19"/>
      <c r="E286" s="16"/>
      <c r="F286" s="16"/>
      <c r="G286" s="16"/>
      <c r="H286" s="17"/>
      <c r="I286" s="102"/>
      <c r="J286" s="121"/>
    </row>
    <row r="287" spans="1:10" ht="12.75" x14ac:dyDescent="0.2">
      <c r="A287" s="16"/>
      <c r="B287" s="16"/>
      <c r="C287" s="16"/>
      <c r="D287" s="19"/>
      <c r="E287" s="16"/>
      <c r="F287" s="16"/>
      <c r="G287" s="16"/>
      <c r="H287" s="17"/>
      <c r="I287" s="102"/>
      <c r="J287" s="121"/>
    </row>
    <row r="288" spans="1:10" ht="12.75" x14ac:dyDescent="0.2">
      <c r="A288" s="16"/>
      <c r="B288" s="16"/>
      <c r="C288" s="16"/>
      <c r="D288" s="19"/>
      <c r="E288" s="16"/>
      <c r="F288" s="16"/>
      <c r="G288" s="16"/>
      <c r="H288" s="17"/>
      <c r="I288" s="102"/>
      <c r="J288" s="121"/>
    </row>
    <row r="289" spans="1:10" ht="12.75" x14ac:dyDescent="0.2">
      <c r="A289" s="16"/>
      <c r="B289" s="16"/>
      <c r="C289" s="16"/>
      <c r="D289" s="19"/>
      <c r="E289" s="16"/>
      <c r="F289" s="16"/>
      <c r="G289" s="16"/>
      <c r="H289" s="17"/>
      <c r="I289" s="102"/>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ht="12.75" x14ac:dyDescent="0.2">
      <c r="A4486" s="16"/>
      <c r="B4486" s="16"/>
      <c r="C4486" s="16"/>
      <c r="D4486" s="19"/>
      <c r="E4486" s="16"/>
      <c r="F4486" s="16"/>
      <c r="G4486" s="16"/>
      <c r="H4486" s="17"/>
      <c r="I4486" s="102"/>
      <c r="J4486" s="121"/>
    </row>
    <row r="4487" spans="1:10" x14ac:dyDescent="0.2">
      <c r="A4487" s="16"/>
      <c r="B4487" s="16"/>
      <c r="C4487" s="16"/>
      <c r="D4487" s="19"/>
      <c r="E4487" s="16"/>
      <c r="F4487" s="16"/>
      <c r="G4487" s="16"/>
      <c r="H4487" s="17"/>
      <c r="I4487" s="102"/>
    </row>
    <row r="4488" spans="1:10" x14ac:dyDescent="0.2">
      <c r="A4488" s="16"/>
      <c r="B4488" s="16"/>
      <c r="C4488" s="16"/>
      <c r="D4488" s="19"/>
      <c r="E4488" s="16"/>
      <c r="F4488" s="16"/>
      <c r="G4488" s="16"/>
      <c r="H4488" s="17"/>
      <c r="I4488" s="102"/>
    </row>
    <row r="4489" spans="1:10" x14ac:dyDescent="0.2">
      <c r="A4489" s="16"/>
      <c r="B4489" s="16"/>
      <c r="C4489" s="16"/>
      <c r="D4489" s="19"/>
      <c r="E4489" s="16"/>
      <c r="F4489" s="16"/>
      <c r="G4489" s="16"/>
      <c r="H4489" s="17"/>
      <c r="I4489" s="102"/>
    </row>
    <row r="4490" spans="1:10" x14ac:dyDescent="0.2">
      <c r="A4490" s="16"/>
      <c r="B4490" s="16"/>
      <c r="C4490" s="16"/>
      <c r="D4490" s="19"/>
      <c r="E4490" s="16"/>
      <c r="F4490" s="16"/>
      <c r="G4490" s="16"/>
      <c r="H4490" s="17"/>
      <c r="I4490" s="102"/>
    </row>
    <row r="4491" spans="1:10" x14ac:dyDescent="0.2">
      <c r="A4491" s="16"/>
      <c r="B4491" s="16"/>
      <c r="C4491" s="16"/>
      <c r="D4491" s="19"/>
      <c r="E4491" s="16"/>
      <c r="F4491" s="16"/>
      <c r="G4491" s="16"/>
      <c r="H4491" s="17"/>
      <c r="I4491" s="102"/>
    </row>
    <row r="4492" spans="1:10" x14ac:dyDescent="0.2">
      <c r="A4492" s="16"/>
      <c r="B4492" s="16"/>
      <c r="C4492" s="16"/>
      <c r="D4492" s="19"/>
      <c r="E4492" s="16"/>
      <c r="F4492" s="16"/>
      <c r="G4492" s="16"/>
      <c r="H4492" s="17"/>
      <c r="I4492" s="102"/>
    </row>
    <row r="4493" spans="1:10" x14ac:dyDescent="0.2">
      <c r="A4493" s="16"/>
      <c r="B4493" s="16"/>
      <c r="C4493" s="16"/>
      <c r="D4493" s="19"/>
      <c r="E4493" s="16"/>
      <c r="F4493" s="16"/>
      <c r="G4493" s="16"/>
      <c r="H4493" s="17"/>
      <c r="I4493" s="102"/>
    </row>
    <row r="4494" spans="1:10" x14ac:dyDescent="0.2">
      <c r="A4494" s="16"/>
      <c r="B4494" s="16"/>
      <c r="C4494" s="16"/>
      <c r="D4494" s="19"/>
      <c r="E4494" s="16"/>
      <c r="F4494" s="16"/>
      <c r="G4494" s="16"/>
      <c r="H4494" s="17"/>
      <c r="I4494" s="102"/>
    </row>
    <row r="4495" spans="1:10" x14ac:dyDescent="0.2">
      <c r="A4495" s="16"/>
      <c r="B4495" s="16"/>
      <c r="C4495" s="16"/>
      <c r="D4495" s="19"/>
      <c r="E4495" s="16"/>
      <c r="F4495" s="16"/>
      <c r="G4495" s="16"/>
      <c r="H4495" s="17"/>
      <c r="I4495" s="102"/>
    </row>
    <row r="4496" spans="1:10" x14ac:dyDescent="0.2">
      <c r="A4496" s="16"/>
      <c r="B4496" s="16"/>
      <c r="C4496" s="16"/>
      <c r="D4496" s="19"/>
      <c r="E4496" s="16"/>
      <c r="F4496" s="16"/>
      <c r="G4496" s="16"/>
      <c r="H4496" s="17"/>
      <c r="I4496" s="102"/>
    </row>
    <row r="4497" spans="1:9" x14ac:dyDescent="0.2">
      <c r="A4497" s="16"/>
      <c r="B4497" s="16"/>
      <c r="C4497" s="16"/>
      <c r="D4497" s="19"/>
      <c r="E4497" s="16"/>
      <c r="F4497" s="16"/>
      <c r="G4497" s="16"/>
      <c r="H4497" s="17"/>
      <c r="I4497" s="102"/>
    </row>
    <row r="4498" spans="1:9" x14ac:dyDescent="0.2">
      <c r="A4498" s="16"/>
      <c r="B4498" s="16"/>
      <c r="C4498" s="16"/>
      <c r="D4498" s="19"/>
      <c r="E4498" s="16"/>
      <c r="F4498" s="16"/>
      <c r="G4498" s="16"/>
      <c r="H4498" s="17"/>
      <c r="I4498" s="102"/>
    </row>
    <row r="4499" spans="1:9" x14ac:dyDescent="0.2">
      <c r="A4499" s="16"/>
      <c r="B4499" s="16"/>
      <c r="C4499" s="16"/>
      <c r="D4499" s="19"/>
      <c r="E4499" s="16"/>
      <c r="F4499" s="16"/>
      <c r="G4499" s="16"/>
      <c r="H4499" s="17"/>
      <c r="I4499" s="102"/>
    </row>
    <row r="4500" spans="1:9" x14ac:dyDescent="0.2">
      <c r="A4500" s="16"/>
      <c r="B4500" s="16"/>
      <c r="C4500" s="16"/>
      <c r="D4500" s="19"/>
      <c r="E4500" s="16"/>
      <c r="F4500" s="16"/>
      <c r="G4500" s="16"/>
      <c r="H4500" s="17"/>
      <c r="I4500" s="102"/>
    </row>
    <row r="4501" spans="1:9" x14ac:dyDescent="0.2">
      <c r="A4501" s="16"/>
      <c r="B4501" s="16"/>
      <c r="C4501" s="16"/>
      <c r="D4501" s="19"/>
      <c r="E4501" s="16"/>
      <c r="F4501" s="16"/>
      <c r="G4501" s="16"/>
      <c r="H4501" s="17"/>
      <c r="I4501" s="102"/>
    </row>
    <row r="4502" spans="1:9" x14ac:dyDescent="0.2">
      <c r="A4502" s="16"/>
      <c r="B4502" s="16"/>
      <c r="C4502" s="16"/>
      <c r="D4502" s="19"/>
      <c r="E4502" s="16"/>
      <c r="F4502" s="16"/>
      <c r="G4502" s="16"/>
      <c r="H4502" s="17"/>
      <c r="I4502" s="102"/>
    </row>
    <row r="4503" spans="1:9" x14ac:dyDescent="0.2">
      <c r="A4503" s="16"/>
      <c r="B4503" s="16"/>
      <c r="C4503" s="16"/>
      <c r="D4503" s="19"/>
      <c r="E4503" s="16"/>
      <c r="F4503" s="16"/>
      <c r="G4503" s="16"/>
      <c r="H4503" s="17"/>
      <c r="I4503" s="102"/>
    </row>
    <row r="4504" spans="1:9" x14ac:dyDescent="0.2">
      <c r="A4504" s="16"/>
      <c r="B4504" s="16"/>
      <c r="C4504" s="16"/>
      <c r="D4504" s="19"/>
      <c r="E4504" s="16"/>
      <c r="F4504" s="16"/>
      <c r="G4504" s="16"/>
      <c r="H4504" s="17"/>
      <c r="I4504" s="102"/>
    </row>
    <row r="4505" spans="1:9" x14ac:dyDescent="0.2">
      <c r="A4505" s="16"/>
      <c r="B4505" s="16"/>
      <c r="C4505" s="16"/>
      <c r="D4505" s="19"/>
      <c r="E4505" s="16"/>
      <c r="F4505" s="16"/>
      <c r="G4505" s="16"/>
      <c r="H4505" s="17"/>
      <c r="I4505" s="102"/>
    </row>
    <row r="4506" spans="1:9" x14ac:dyDescent="0.2">
      <c r="A4506" s="16"/>
      <c r="B4506" s="16"/>
      <c r="C4506" s="16"/>
      <c r="D4506" s="19"/>
      <c r="E4506" s="16"/>
      <c r="F4506" s="16"/>
      <c r="G4506" s="16"/>
      <c r="H4506" s="17"/>
      <c r="I4506" s="102"/>
    </row>
    <row r="4507" spans="1:9" x14ac:dyDescent="0.2">
      <c r="A4507" s="16"/>
      <c r="B4507" s="16"/>
      <c r="C4507" s="16"/>
      <c r="D4507" s="19"/>
      <c r="E4507" s="16"/>
      <c r="F4507" s="16"/>
      <c r="G4507" s="16"/>
      <c r="H4507" s="17"/>
      <c r="I4507" s="102"/>
    </row>
    <row r="4508" spans="1:9" x14ac:dyDescent="0.2">
      <c r="A4508" s="16"/>
      <c r="B4508" s="16"/>
      <c r="C4508" s="16"/>
      <c r="D4508" s="19"/>
      <c r="E4508" s="16"/>
      <c r="F4508" s="16"/>
      <c r="G4508" s="16"/>
      <c r="H4508" s="17"/>
      <c r="I4508" s="102"/>
    </row>
    <row r="4509" spans="1:9" x14ac:dyDescent="0.2">
      <c r="A4509" s="16"/>
      <c r="B4509" s="16"/>
      <c r="C4509" s="16"/>
      <c r="D4509" s="19"/>
      <c r="E4509" s="16"/>
      <c r="F4509" s="16"/>
      <c r="G4509" s="16"/>
      <c r="H4509" s="17"/>
      <c r="I4509" s="102"/>
    </row>
    <row r="4510" spans="1:9" x14ac:dyDescent="0.2">
      <c r="A4510" s="16"/>
      <c r="B4510" s="16"/>
      <c r="C4510" s="16"/>
      <c r="D4510" s="19"/>
      <c r="E4510" s="16"/>
      <c r="F4510" s="16"/>
      <c r="G4510" s="16"/>
      <c r="H4510" s="17"/>
      <c r="I4510" s="102"/>
    </row>
    <row r="4511" spans="1:9" x14ac:dyDescent="0.2">
      <c r="A4511" s="16"/>
      <c r="B4511" s="16"/>
      <c r="C4511" s="16"/>
      <c r="D4511" s="19"/>
      <c r="E4511" s="16"/>
      <c r="F4511" s="16"/>
      <c r="G4511" s="16"/>
      <c r="H4511" s="17"/>
      <c r="I4511" s="102"/>
    </row>
    <row r="4512" spans="1:9" x14ac:dyDescent="0.2">
      <c r="A4512" s="16"/>
      <c r="B4512" s="16"/>
      <c r="C4512" s="16"/>
      <c r="D4512" s="19"/>
      <c r="E4512" s="16"/>
      <c r="F4512" s="16"/>
      <c r="G4512" s="16"/>
      <c r="H4512" s="17"/>
      <c r="I4512" s="102"/>
    </row>
    <row r="4513" spans="1:9" x14ac:dyDescent="0.2">
      <c r="A4513" s="16"/>
      <c r="B4513" s="16"/>
      <c r="C4513" s="16"/>
      <c r="D4513" s="19"/>
      <c r="E4513" s="16"/>
      <c r="F4513" s="16"/>
      <c r="G4513" s="16"/>
      <c r="H4513" s="17"/>
      <c r="I4513" s="102"/>
    </row>
    <row r="4514" spans="1:9" x14ac:dyDescent="0.2">
      <c r="A4514" s="16"/>
      <c r="B4514" s="16"/>
      <c r="C4514" s="16"/>
      <c r="D4514" s="19"/>
      <c r="E4514" s="16"/>
      <c r="F4514" s="16"/>
      <c r="G4514" s="16"/>
      <c r="H4514" s="17"/>
      <c r="I4514" s="102"/>
    </row>
    <row r="4515" spans="1:9" x14ac:dyDescent="0.2">
      <c r="A4515" s="16"/>
      <c r="B4515" s="16"/>
      <c r="C4515" s="16"/>
      <c r="D4515" s="19"/>
      <c r="E4515" s="16"/>
      <c r="F4515" s="16"/>
      <c r="G4515" s="16"/>
      <c r="H4515" s="17"/>
      <c r="I4515" s="102"/>
    </row>
    <row r="4516" spans="1:9" x14ac:dyDescent="0.2">
      <c r="A4516" s="16"/>
      <c r="B4516" s="16"/>
      <c r="C4516" s="16"/>
      <c r="D4516" s="19"/>
      <c r="E4516" s="16"/>
      <c r="F4516" s="16"/>
      <c r="G4516" s="16"/>
      <c r="H4516" s="17"/>
      <c r="I4516" s="102"/>
    </row>
    <row r="4517" spans="1:9" x14ac:dyDescent="0.2">
      <c r="A4517" s="16"/>
      <c r="B4517" s="16"/>
      <c r="C4517" s="16"/>
      <c r="D4517" s="19"/>
      <c r="E4517" s="16"/>
      <c r="F4517" s="16"/>
      <c r="G4517" s="16"/>
      <c r="H4517" s="17"/>
      <c r="I4517" s="102"/>
    </row>
    <row r="4518" spans="1:9" x14ac:dyDescent="0.2">
      <c r="A4518" s="16"/>
      <c r="B4518" s="16"/>
      <c r="C4518" s="16"/>
      <c r="D4518" s="19"/>
      <c r="E4518" s="16"/>
      <c r="F4518" s="16"/>
      <c r="G4518" s="16"/>
      <c r="H4518" s="17"/>
      <c r="I4518" s="102"/>
    </row>
    <row r="4519" spans="1:9" x14ac:dyDescent="0.2">
      <c r="A4519" s="16"/>
      <c r="B4519" s="16"/>
      <c r="C4519" s="16"/>
      <c r="D4519" s="19"/>
      <c r="E4519" s="16"/>
      <c r="F4519" s="16"/>
      <c r="G4519" s="16"/>
      <c r="H4519" s="17"/>
      <c r="I4519" s="102"/>
    </row>
    <row r="4520" spans="1:9" x14ac:dyDescent="0.2">
      <c r="A4520" s="16"/>
      <c r="B4520" s="16"/>
      <c r="C4520" s="16"/>
      <c r="D4520" s="19"/>
      <c r="E4520" s="16"/>
      <c r="F4520" s="16"/>
      <c r="G4520" s="16"/>
      <c r="H4520" s="17"/>
      <c r="I4520" s="102"/>
    </row>
    <row r="4521" spans="1:9" x14ac:dyDescent="0.2">
      <c r="A4521" s="16"/>
      <c r="B4521" s="16"/>
      <c r="C4521" s="16"/>
      <c r="D4521" s="19"/>
      <c r="E4521" s="16"/>
      <c r="F4521" s="16"/>
      <c r="G4521" s="16"/>
      <c r="H4521" s="17"/>
      <c r="I4521" s="102"/>
    </row>
    <row r="4522" spans="1:9" x14ac:dyDescent="0.2">
      <c r="A4522" s="16"/>
      <c r="B4522" s="16"/>
      <c r="C4522" s="16"/>
      <c r="D4522" s="19"/>
      <c r="E4522" s="16"/>
      <c r="F4522" s="16"/>
      <c r="G4522" s="16"/>
      <c r="H4522" s="17"/>
      <c r="I4522" s="102"/>
    </row>
    <row r="4523" spans="1:9" x14ac:dyDescent="0.2">
      <c r="A4523" s="16"/>
      <c r="B4523" s="16"/>
      <c r="C4523" s="16"/>
      <c r="D4523" s="19"/>
      <c r="E4523" s="16"/>
      <c r="F4523" s="16"/>
      <c r="G4523" s="16"/>
      <c r="H4523" s="17"/>
      <c r="I4523" s="102"/>
    </row>
    <row r="4524" spans="1:9" x14ac:dyDescent="0.2">
      <c r="A4524" s="16"/>
      <c r="B4524" s="16"/>
      <c r="C4524" s="16"/>
      <c r="D4524" s="19"/>
      <c r="E4524" s="16"/>
      <c r="F4524" s="16"/>
      <c r="G4524" s="16"/>
      <c r="H4524" s="17"/>
      <c r="I4524" s="102"/>
    </row>
    <row r="4525" spans="1:9" x14ac:dyDescent="0.2">
      <c r="A4525" s="16"/>
      <c r="B4525" s="16"/>
      <c r="C4525" s="16"/>
      <c r="D4525" s="19"/>
      <c r="E4525" s="16"/>
      <c r="F4525" s="16"/>
      <c r="G4525" s="16"/>
      <c r="H4525" s="17"/>
      <c r="I4525" s="102"/>
    </row>
    <row r="4526" spans="1:9" x14ac:dyDescent="0.2">
      <c r="A4526" s="16"/>
      <c r="B4526" s="16"/>
      <c r="C4526" s="16"/>
      <c r="D4526" s="19"/>
      <c r="E4526" s="16"/>
      <c r="F4526" s="16"/>
      <c r="G4526" s="16"/>
      <c r="H4526" s="17"/>
      <c r="I4526" s="102"/>
    </row>
    <row r="4527" spans="1:9" x14ac:dyDescent="0.2">
      <c r="A4527" s="16"/>
      <c r="B4527" s="16"/>
      <c r="C4527" s="16"/>
      <c r="D4527" s="19"/>
      <c r="E4527" s="16"/>
      <c r="F4527" s="16"/>
      <c r="G4527" s="16"/>
      <c r="H4527" s="17"/>
      <c r="I4527" s="102"/>
    </row>
    <row r="4528" spans="1:9"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sheetData>
  <sheetProtection sheet="1"/>
  <dataConsolidate/>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6:C149 D136: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6:I149 H1403:I1404 H1131:I1136 I1127:I1130 E1413:G1447 B1413:D1450 B500:I598 H599:I607 A906:I1049 B329:I348 B421:I456 B1194:G1218 B809:I810 B827:I903 B812:I818 B599:B607 B704:I807 B1504:D1556 E1504:G4374 B1462:G1503 H1461:I4374 H1302:I1359 B1327:G1359 I608:I624 B646:H688 B700:H700 B702:H703 I645:I703 A107:A113 A115 A119 A121 A123 A126:A5000">
    <cfRule type="expression" dxfId="428" priority="400" stopIfTrue="1">
      <formula>$A107&lt;&gt;""</formula>
    </cfRule>
  </conditionalFormatting>
  <conditionalFormatting sqref="E1364:G1364 E1254:F1254 E1256:G1260">
    <cfRule type="expression" dxfId="427" priority="399" stopIfTrue="1">
      <formula>$A1254&lt;&gt;""</formula>
    </cfRule>
  </conditionalFormatting>
  <conditionalFormatting sqref="B4347:C4349">
    <cfRule type="expression" dxfId="426" priority="398" stopIfTrue="1">
      <formula>$A4347&lt;&gt;""</formula>
    </cfRule>
  </conditionalFormatting>
  <conditionalFormatting sqref="E4347:G4349 I4347:I4349">
    <cfRule type="expression" dxfId="425" priority="397" stopIfTrue="1">
      <formula>$A4347&lt;&gt;""</formula>
    </cfRule>
  </conditionalFormatting>
  <conditionalFormatting sqref="A4347:A4349">
    <cfRule type="expression" dxfId="424" priority="396" stopIfTrue="1">
      <formula>$A4347&lt;&gt;""</formula>
    </cfRule>
  </conditionalFormatting>
  <conditionalFormatting sqref="D1656:D4374">
    <cfRule type="expression" dxfId="423" priority="395" stopIfTrue="1">
      <formula>$A1656&lt;&gt;""</formula>
    </cfRule>
  </conditionalFormatting>
  <conditionalFormatting sqref="D4347:D4349">
    <cfRule type="expression" dxfId="422" priority="394" stopIfTrue="1">
      <formula>$A4347&lt;&gt;""</formula>
    </cfRule>
  </conditionalFormatting>
  <conditionalFormatting sqref="H4347:H4349">
    <cfRule type="expression" dxfId="421" priority="393" stopIfTrue="1">
      <formula>$A4347&lt;&gt;""</formula>
    </cfRule>
  </conditionalFormatting>
  <conditionalFormatting sqref="E1050:G1052 B1158:C1160 E1158:I1160 I1137:I1157 A1050:C1052 A1055:C1056 E1055:G1056">
    <cfRule type="expression" dxfId="420" priority="392" stopIfTrue="1">
      <formula>$A1050&lt;&gt;""</formula>
    </cfRule>
  </conditionalFormatting>
  <conditionalFormatting sqref="B1131:C1131">
    <cfRule type="expression" dxfId="419" priority="391" stopIfTrue="1">
      <formula>$A1131&lt;&gt;""</formula>
    </cfRule>
  </conditionalFormatting>
  <conditionalFormatting sqref="E1131:G1131">
    <cfRule type="expression" dxfId="418" priority="390" stopIfTrue="1">
      <formula>$A1131&lt;&gt;""</formula>
    </cfRule>
  </conditionalFormatting>
  <conditionalFormatting sqref="B113:I113 B115:I115 B119:D119 B126:I126 F119:I119 B121:D121 F121 B127:D127 F127:I127 B130:I132 B128:I128 B123:D123 F123:I123 F129:I129 B128:E131 I128:I131 H121:I121 B133:D133 F133:I133 B134:I134 B136:I5000 B135:D135 F135:I135">
    <cfRule type="expression" dxfId="417" priority="389" stopIfTrue="1">
      <formula>$A113&lt;&gt;""</formula>
    </cfRule>
  </conditionalFormatting>
  <conditionalFormatting sqref="B150:C158 E150:I158">
    <cfRule type="expression" dxfId="416" priority="388" stopIfTrue="1">
      <formula>$A150&lt;&gt;""</formula>
    </cfRule>
  </conditionalFormatting>
  <conditionalFormatting sqref="H1162:I1162">
    <cfRule type="expression" dxfId="415" priority="387" stopIfTrue="1">
      <formula>$A1162&lt;&gt;""</formula>
    </cfRule>
  </conditionalFormatting>
  <conditionalFormatting sqref="E113:F113 E115:F115 F119 E126:F126 F121 F127 E130:F132 E128:F128 F123 F129 E128:E131 F133 E134:F134 E136:F5000 F135">
    <cfRule type="expression" dxfId="414" priority="385" stopIfTrue="1">
      <formula>$A113&lt;&gt;""</formula>
    </cfRule>
  </conditionalFormatting>
  <conditionalFormatting sqref="A107:A113 A115 A119 A121 A123 A126:A5000">
    <cfRule type="expression" dxfId="413" priority="386" stopIfTrue="1">
      <formula>$A107&lt;&gt;""</formula>
    </cfRule>
  </conditionalFormatting>
  <conditionalFormatting sqref="G228">
    <cfRule type="expression" dxfId="412" priority="384" stopIfTrue="1">
      <formula>$A228&lt;&gt;""</formula>
    </cfRule>
  </conditionalFormatting>
  <conditionalFormatting sqref="E1162:G1162">
    <cfRule type="expression" dxfId="411" priority="383" stopIfTrue="1">
      <formula>$A1162&lt;&gt;""</formula>
    </cfRule>
  </conditionalFormatting>
  <conditionalFormatting sqref="D1133:D1136">
    <cfRule type="expression" dxfId="410" priority="382" stopIfTrue="1">
      <formula>$A1133&lt;&gt;""</formula>
    </cfRule>
  </conditionalFormatting>
  <conditionalFormatting sqref="G1133:G1136">
    <cfRule type="expression" dxfId="409" priority="381" stopIfTrue="1">
      <formula>$A1133&lt;&gt;""</formula>
    </cfRule>
  </conditionalFormatting>
  <conditionalFormatting sqref="E1133:F1136">
    <cfRule type="expression" dxfId="408" priority="380" stopIfTrue="1">
      <formula>$A1133&lt;&gt;""</formula>
    </cfRule>
  </conditionalFormatting>
  <conditionalFormatting sqref="B1133:C1136">
    <cfRule type="expression" dxfId="407" priority="379" stopIfTrue="1">
      <formula>$A1133&lt;&gt;""</formula>
    </cfRule>
  </conditionalFormatting>
  <conditionalFormatting sqref="D1303:D1306 D1316:D1326 D1309:D1314">
    <cfRule type="expression" dxfId="406" priority="378" stopIfTrue="1">
      <formula>$A1303&lt;&gt;""</formula>
    </cfRule>
  </conditionalFormatting>
  <conditionalFormatting sqref="G1303:G1306 G1316:G1326 G1309:G1314">
    <cfRule type="expression" dxfId="405" priority="377" stopIfTrue="1">
      <formula>$A1303&lt;&gt;""</formula>
    </cfRule>
  </conditionalFormatting>
  <conditionalFormatting sqref="E1303:F1306 E1316:F1326 E1309:F1314">
    <cfRule type="expression" dxfId="404" priority="376" stopIfTrue="1">
      <formula>$A1303&lt;&gt;""</formula>
    </cfRule>
  </conditionalFormatting>
  <conditionalFormatting sqref="B1303:C1306 B1316:C1326 B1309:C1314">
    <cfRule type="expression" dxfId="403" priority="375" stopIfTrue="1">
      <formula>$A1303&lt;&gt;""</formula>
    </cfRule>
  </conditionalFormatting>
  <conditionalFormatting sqref="D1163">
    <cfRule type="expression" dxfId="402" priority="374" stopIfTrue="1">
      <formula>$A1163&lt;&gt;""</formula>
    </cfRule>
  </conditionalFormatting>
  <conditionalFormatting sqref="E1163:G1163">
    <cfRule type="expression" dxfId="401" priority="373" stopIfTrue="1">
      <formula>$A1163&lt;&gt;""</formula>
    </cfRule>
  </conditionalFormatting>
  <conditionalFormatting sqref="B1163:C1163">
    <cfRule type="expression" dxfId="400" priority="372" stopIfTrue="1">
      <formula>$A1163&lt;&gt;""</formula>
    </cfRule>
  </conditionalFormatting>
  <conditionalFormatting sqref="B411:H420">
    <cfRule type="expression" dxfId="399" priority="371" stopIfTrue="1">
      <formula>$A411&lt;&gt;""</formula>
    </cfRule>
  </conditionalFormatting>
  <conditionalFormatting sqref="B242:H242 B243:D247">
    <cfRule type="expression" dxfId="398" priority="370" stopIfTrue="1">
      <formula>$A242&lt;&gt;""</formula>
    </cfRule>
  </conditionalFormatting>
  <conditionalFormatting sqref="E1365:F1367">
    <cfRule type="expression" dxfId="397" priority="367" stopIfTrue="1">
      <formula>$A1365&lt;&gt;""</formula>
    </cfRule>
  </conditionalFormatting>
  <conditionalFormatting sqref="D1365:D1367">
    <cfRule type="expression" dxfId="396" priority="369" stopIfTrue="1">
      <formula>$A1365&lt;&gt;""</formula>
    </cfRule>
  </conditionalFormatting>
  <conditionalFormatting sqref="G1365:G1367">
    <cfRule type="expression" dxfId="395" priority="368" stopIfTrue="1">
      <formula>$A1365&lt;&gt;""</formula>
    </cfRule>
  </conditionalFormatting>
  <conditionalFormatting sqref="B645:H645">
    <cfRule type="expression" dxfId="394" priority="366" stopIfTrue="1">
      <formula>$A645&lt;&gt;""</formula>
    </cfRule>
  </conditionalFormatting>
  <conditionalFormatting sqref="H1454:H1458">
    <cfRule type="expression" dxfId="393" priority="365" stopIfTrue="1">
      <formula>$A1454&lt;&gt;""</formula>
    </cfRule>
  </conditionalFormatting>
  <conditionalFormatting sqref="D1454:D1458">
    <cfRule type="expression" dxfId="392" priority="364" stopIfTrue="1">
      <formula>$A1454&lt;&gt;""</formula>
    </cfRule>
  </conditionalFormatting>
  <conditionalFormatting sqref="G1454:G1458">
    <cfRule type="expression" dxfId="391" priority="363" stopIfTrue="1">
      <formula>$A1454&lt;&gt;""</formula>
    </cfRule>
  </conditionalFormatting>
  <conditionalFormatting sqref="E1454:F1458">
    <cfRule type="expression" dxfId="390" priority="362" stopIfTrue="1">
      <formula>$A1454&lt;&gt;""</formula>
    </cfRule>
  </conditionalFormatting>
  <conditionalFormatting sqref="B1454:C1458">
    <cfRule type="expression" dxfId="389" priority="361" stopIfTrue="1">
      <formula>$A1454&lt;&gt;""</formula>
    </cfRule>
  </conditionalFormatting>
  <conditionalFormatting sqref="E170:H172 E173:F174 H173:H174">
    <cfRule type="expression" dxfId="388" priority="360" stopIfTrue="1">
      <formula>$A170&lt;&gt;""</formula>
    </cfRule>
  </conditionalFormatting>
  <conditionalFormatting sqref="G243:H246">
    <cfRule type="expression" dxfId="387" priority="359" stopIfTrue="1">
      <formula>$A243&lt;&gt;""</formula>
    </cfRule>
  </conditionalFormatting>
  <conditionalFormatting sqref="E243:F246">
    <cfRule type="expression" dxfId="386" priority="358" stopIfTrue="1">
      <formula>$A243&lt;&gt;""</formula>
    </cfRule>
  </conditionalFormatting>
  <conditionalFormatting sqref="G173:G174">
    <cfRule type="expression" dxfId="385" priority="357" stopIfTrue="1">
      <formula>$A173&lt;&gt;""</formula>
    </cfRule>
  </conditionalFormatting>
  <conditionalFormatting sqref="B175:H189 H190:H227 B190:D227">
    <cfRule type="expression" dxfId="384" priority="356" stopIfTrue="1">
      <formula>$A175&lt;&gt;""</formula>
    </cfRule>
  </conditionalFormatting>
  <conditionalFormatting sqref="H1139:H1140">
    <cfRule type="expression" dxfId="383" priority="355" stopIfTrue="1">
      <formula>$A1139&lt;&gt;""</formula>
    </cfRule>
  </conditionalFormatting>
  <conditionalFormatting sqref="B1168:G1168">
    <cfRule type="expression" dxfId="382" priority="354" stopIfTrue="1">
      <formula>$A1168&lt;&gt;""</formula>
    </cfRule>
  </conditionalFormatting>
  <conditionalFormatting sqref="D1139:D1140">
    <cfRule type="expression" dxfId="381" priority="353" stopIfTrue="1">
      <formula>$A1139&lt;&gt;""</formula>
    </cfRule>
  </conditionalFormatting>
  <conditionalFormatting sqref="B1139:C1140">
    <cfRule type="expression" dxfId="380" priority="352" stopIfTrue="1">
      <formula>$A1139&lt;&gt;""</formula>
    </cfRule>
  </conditionalFormatting>
  <conditionalFormatting sqref="G1139:G1140">
    <cfRule type="expression" dxfId="379" priority="351" stopIfTrue="1">
      <formula>$A1139&lt;&gt;""</formula>
    </cfRule>
  </conditionalFormatting>
  <conditionalFormatting sqref="E1139:F1140">
    <cfRule type="expression" dxfId="378" priority="350" stopIfTrue="1">
      <formula>$A1139&lt;&gt;""</formula>
    </cfRule>
  </conditionalFormatting>
  <conditionalFormatting sqref="D1370:D1371 H1370:H1376">
    <cfRule type="expression" dxfId="377" priority="345" stopIfTrue="1">
      <formula>$A1370&lt;&gt;""</formula>
    </cfRule>
  </conditionalFormatting>
  <conditionalFormatting sqref="D1141 H1141:H1148 D1144">
    <cfRule type="expression" dxfId="376" priority="349" stopIfTrue="1">
      <formula>$A1141&lt;&gt;""</formula>
    </cfRule>
  </conditionalFormatting>
  <conditionalFormatting sqref="G1370:G1376">
    <cfRule type="expression" dxfId="375" priority="344" stopIfTrue="1">
      <formula>$A1370&lt;&gt;""</formula>
    </cfRule>
  </conditionalFormatting>
  <conditionalFormatting sqref="G1141 G1144">
    <cfRule type="expression" dxfId="374" priority="348" stopIfTrue="1">
      <formula>$A1141&lt;&gt;""</formula>
    </cfRule>
  </conditionalFormatting>
  <conditionalFormatting sqref="E1141:F1141 E1144:F1144">
    <cfRule type="expression" dxfId="373" priority="347" stopIfTrue="1">
      <formula>$A1141&lt;&gt;""</formula>
    </cfRule>
  </conditionalFormatting>
  <conditionalFormatting sqref="B1141:C1141 B1144:C1144">
    <cfRule type="expression" dxfId="372" priority="346" stopIfTrue="1">
      <formula>$A1141&lt;&gt;""</formula>
    </cfRule>
  </conditionalFormatting>
  <conditionalFormatting sqref="B1370:C1371">
    <cfRule type="expression" dxfId="371" priority="343" stopIfTrue="1">
      <formula>$A1370&lt;&gt;""</formula>
    </cfRule>
  </conditionalFormatting>
  <conditionalFormatting sqref="E1370:F1376">
    <cfRule type="expression" dxfId="370" priority="342" stopIfTrue="1">
      <formula>$A1370&lt;&gt;""</formula>
    </cfRule>
  </conditionalFormatting>
  <conditionalFormatting sqref="B1053:G1053">
    <cfRule type="expression" dxfId="369" priority="341" stopIfTrue="1">
      <formula>$A1053&lt;&gt;""</formula>
    </cfRule>
  </conditionalFormatting>
  <conditionalFormatting sqref="B1169:G1169 B1172:G1176">
    <cfRule type="expression" dxfId="368" priority="340" stopIfTrue="1">
      <formula>$A1169&lt;&gt;""</formula>
    </cfRule>
  </conditionalFormatting>
  <conditionalFormatting sqref="E476:G477 G475">
    <cfRule type="expression" dxfId="367" priority="339" stopIfTrue="1">
      <formula>$A475&lt;&gt;""</formula>
    </cfRule>
  </conditionalFormatting>
  <conditionalFormatting sqref="D475:D477">
    <cfRule type="expression" dxfId="366" priority="338" stopIfTrue="1">
      <formula>$A475&lt;&gt;""</formula>
    </cfRule>
  </conditionalFormatting>
  <conditionalFormatting sqref="B475:C477">
    <cfRule type="expression" dxfId="365" priority="337" stopIfTrue="1">
      <formula>$A475&lt;&gt;""</formula>
    </cfRule>
  </conditionalFormatting>
  <conditionalFormatting sqref="D1453">
    <cfRule type="expression" dxfId="364" priority="336" stopIfTrue="1">
      <formula>$A1453&lt;&gt;""</formula>
    </cfRule>
  </conditionalFormatting>
  <conditionalFormatting sqref="G1453">
    <cfRule type="expression" dxfId="363" priority="335" stopIfTrue="1">
      <formula>$A1453&lt;&gt;""</formula>
    </cfRule>
  </conditionalFormatting>
  <conditionalFormatting sqref="E1453:F1453">
    <cfRule type="expression" dxfId="362" priority="334" stopIfTrue="1">
      <formula>$A1453&lt;&gt;""</formula>
    </cfRule>
  </conditionalFormatting>
  <conditionalFormatting sqref="B1453:C1453">
    <cfRule type="expression" dxfId="361" priority="333" stopIfTrue="1">
      <formula>$A1453&lt;&gt;""</formula>
    </cfRule>
  </conditionalFormatting>
  <conditionalFormatting sqref="B457:G458">
    <cfRule type="expression" dxfId="360" priority="332" stopIfTrue="1">
      <formula>$A457&lt;&gt;""</formula>
    </cfRule>
  </conditionalFormatting>
  <conditionalFormatting sqref="D1165 D1167">
    <cfRule type="expression" dxfId="359" priority="331" stopIfTrue="1">
      <formula>$A1165&lt;&gt;""</formula>
    </cfRule>
  </conditionalFormatting>
  <conditionalFormatting sqref="B1165:C1165 E1165:H1165 E1167:H1167 B1167:C1167">
    <cfRule type="expression" dxfId="358" priority="330" stopIfTrue="1">
      <formula>$A1165&lt;&gt;""</formula>
    </cfRule>
  </conditionalFormatting>
  <conditionalFormatting sqref="B1082:G1082">
    <cfRule type="expression" dxfId="357" priority="329" stopIfTrue="1">
      <formula>$A1082&lt;&gt;""</formula>
    </cfRule>
  </conditionalFormatting>
  <conditionalFormatting sqref="H1054">
    <cfRule type="expression" dxfId="356" priority="328" stopIfTrue="1">
      <formula>$A1054&lt;&gt;""</formula>
    </cfRule>
  </conditionalFormatting>
  <conditionalFormatting sqref="B1054:G1054">
    <cfRule type="expression" dxfId="355" priority="327" stopIfTrue="1">
      <formula>$A1054&lt;&gt;""</formula>
    </cfRule>
  </conditionalFormatting>
  <conditionalFormatting sqref="H1290:H1297 H1300:H1301">
    <cfRule type="expression" dxfId="354" priority="326" stopIfTrue="1">
      <formula>$A1290&lt;&gt;""</formula>
    </cfRule>
  </conditionalFormatting>
  <conditionalFormatting sqref="E1300:F1301 E1293:F1297">
    <cfRule type="expression" dxfId="353" priority="325" stopIfTrue="1">
      <formula>$A1293&lt;&gt;""</formula>
    </cfRule>
  </conditionalFormatting>
  <conditionalFormatting sqref="B1290:D1290">
    <cfRule type="expression" dxfId="352" priority="324" stopIfTrue="1">
      <formula>$A1290&lt;&gt;""</formula>
    </cfRule>
  </conditionalFormatting>
  <conditionalFormatting sqref="E1290:G1290 G1300:G1301 G1293:G1297">
    <cfRule type="expression" dxfId="351" priority="323" stopIfTrue="1">
      <formula>$A1290&lt;&gt;""</formula>
    </cfRule>
  </conditionalFormatting>
  <conditionalFormatting sqref="D1293:D1297 D1300:D1301">
    <cfRule type="expression" dxfId="350" priority="322" stopIfTrue="1">
      <formula>$A1293&lt;&gt;""</formula>
    </cfRule>
  </conditionalFormatting>
  <conditionalFormatting sqref="B1293:C1297 B1300:C1301">
    <cfRule type="expression" dxfId="349" priority="321" stopIfTrue="1">
      <formula>$A1293&lt;&gt;""</formula>
    </cfRule>
  </conditionalFormatting>
  <conditionalFormatting sqref="D1361 H1361:H1363">
    <cfRule type="expression" dxfId="348" priority="320" stopIfTrue="1">
      <formula>$A1361&lt;&gt;""</formula>
    </cfRule>
  </conditionalFormatting>
  <conditionalFormatting sqref="G1361">
    <cfRule type="expression" dxfId="347" priority="319" stopIfTrue="1">
      <formula>$A1361&lt;&gt;""</formula>
    </cfRule>
  </conditionalFormatting>
  <conditionalFormatting sqref="B1361:C1361">
    <cfRule type="expression" dxfId="346" priority="318" stopIfTrue="1">
      <formula>$A1361&lt;&gt;""</formula>
    </cfRule>
  </conditionalFormatting>
  <conditionalFormatting sqref="E1361:F1361">
    <cfRule type="expression" dxfId="345" priority="317" stopIfTrue="1">
      <formula>$A1361&lt;&gt;""</formula>
    </cfRule>
  </conditionalFormatting>
  <conditionalFormatting sqref="B1166:H1166">
    <cfRule type="expression" dxfId="344" priority="316" stopIfTrue="1">
      <formula>$A1166&lt;&gt;""</formula>
    </cfRule>
  </conditionalFormatting>
  <conditionalFormatting sqref="H1161">
    <cfRule type="expression" dxfId="343" priority="315" stopIfTrue="1">
      <formula>$A1161&lt;&gt;""</formula>
    </cfRule>
  </conditionalFormatting>
  <conditionalFormatting sqref="D1161">
    <cfRule type="expression" dxfId="342" priority="314" stopIfTrue="1">
      <formula>$A1161&lt;&gt;""</formula>
    </cfRule>
  </conditionalFormatting>
  <conditionalFormatting sqref="E1161:G1161">
    <cfRule type="expression" dxfId="341" priority="313" stopIfTrue="1">
      <formula>$A1161&lt;&gt;""</formula>
    </cfRule>
  </conditionalFormatting>
  <conditionalFormatting sqref="B1161:C1161">
    <cfRule type="expression" dxfId="340" priority="312" stopIfTrue="1">
      <formula>$A1161&lt;&gt;""</formula>
    </cfRule>
  </conditionalFormatting>
  <conditionalFormatting sqref="H1406">
    <cfRule type="expression" dxfId="339" priority="311" stopIfTrue="1">
      <formula>$A1406&lt;&gt;""</formula>
    </cfRule>
  </conditionalFormatting>
  <conditionalFormatting sqref="E1406:G1406">
    <cfRule type="expression" dxfId="338" priority="310" stopIfTrue="1">
      <formula>$A1406&lt;&gt;""</formula>
    </cfRule>
  </conditionalFormatting>
  <conditionalFormatting sqref="D1406">
    <cfRule type="expression" dxfId="337" priority="309" stopIfTrue="1">
      <formula>$A1406&lt;&gt;""</formula>
    </cfRule>
  </conditionalFormatting>
  <conditionalFormatting sqref="B1406:C1406">
    <cfRule type="expression" dxfId="336" priority="308" stopIfTrue="1">
      <formula>$A1406&lt;&gt;""</formula>
    </cfRule>
  </conditionalFormatting>
  <conditionalFormatting sqref="H1410:H1411 B1410:D1411">
    <cfRule type="expression" dxfId="335" priority="307" stopIfTrue="1">
      <formula>$A1410&lt;&gt;""</formula>
    </cfRule>
  </conditionalFormatting>
  <conditionalFormatting sqref="E1410:G1411">
    <cfRule type="expression" dxfId="334" priority="306" stopIfTrue="1">
      <formula>$A1410&lt;&gt;""</formula>
    </cfRule>
  </conditionalFormatting>
  <conditionalFormatting sqref="H1164">
    <cfRule type="expression" dxfId="333" priority="305" stopIfTrue="1">
      <formula>$A1164&lt;&gt;""</formula>
    </cfRule>
  </conditionalFormatting>
  <conditionalFormatting sqref="B1164:G1164">
    <cfRule type="expression" dxfId="332" priority="304" stopIfTrue="1">
      <formula>$A1164&lt;&gt;""</formula>
    </cfRule>
  </conditionalFormatting>
  <conditionalFormatting sqref="G489 B478:G483">
    <cfRule type="expression" dxfId="331" priority="303" stopIfTrue="1">
      <formula>$A478&lt;&gt;""</formula>
    </cfRule>
  </conditionalFormatting>
  <conditionalFormatting sqref="G1254">
    <cfRule type="expression" dxfId="330" priority="302" stopIfTrue="1">
      <formula>$A1254&lt;&gt;""</formula>
    </cfRule>
  </conditionalFormatting>
  <conditionalFormatting sqref="E1114:F1114">
    <cfRule type="expression" dxfId="329" priority="301" stopIfTrue="1">
      <formula>$A1114&lt;&gt;""</formula>
    </cfRule>
  </conditionalFormatting>
  <conditionalFormatting sqref="D1114">
    <cfRule type="expression" dxfId="328" priority="300" stopIfTrue="1">
      <formula>$A1114&lt;&gt;""</formula>
    </cfRule>
  </conditionalFormatting>
  <conditionalFormatting sqref="B1114:C1114">
    <cfRule type="expression" dxfId="327" priority="299" stopIfTrue="1">
      <formula>$A1114&lt;&gt;""</formula>
    </cfRule>
  </conditionalFormatting>
  <conditionalFormatting sqref="D1372:D1376">
    <cfRule type="expression" dxfId="326" priority="298" stopIfTrue="1">
      <formula>$A1372&lt;&gt;""</formula>
    </cfRule>
  </conditionalFormatting>
  <conditionalFormatting sqref="B1372:C1376">
    <cfRule type="expression" dxfId="325" priority="297" stopIfTrue="1">
      <formula>$A1372&lt;&gt;""</formula>
    </cfRule>
  </conditionalFormatting>
  <conditionalFormatting sqref="G1145:G1148">
    <cfRule type="expression" dxfId="324" priority="296" stopIfTrue="1">
      <formula>$A1145&lt;&gt;""</formula>
    </cfRule>
  </conditionalFormatting>
  <conditionalFormatting sqref="D1145:D1148">
    <cfRule type="expression" dxfId="323" priority="295" stopIfTrue="1">
      <formula>$A1145&lt;&gt;""</formula>
    </cfRule>
  </conditionalFormatting>
  <conditionalFormatting sqref="E1145:F1148">
    <cfRule type="expression" dxfId="322" priority="294" stopIfTrue="1">
      <formula>$A1145&lt;&gt;""</formula>
    </cfRule>
  </conditionalFormatting>
  <conditionalFormatting sqref="B1145:C1148">
    <cfRule type="expression" dxfId="321" priority="293" stopIfTrue="1">
      <formula>$A1145&lt;&gt;""</formula>
    </cfRule>
  </conditionalFormatting>
  <conditionalFormatting sqref="D1132">
    <cfRule type="expression" dxfId="320" priority="292" stopIfTrue="1">
      <formula>$A1132&lt;&gt;""</formula>
    </cfRule>
  </conditionalFormatting>
  <conditionalFormatting sqref="G1132">
    <cfRule type="expression" dxfId="319" priority="291" stopIfTrue="1">
      <formula>$A1132&lt;&gt;""</formula>
    </cfRule>
  </conditionalFormatting>
  <conditionalFormatting sqref="E1132:F1132">
    <cfRule type="expression" dxfId="318" priority="290" stopIfTrue="1">
      <formula>$A1132&lt;&gt;""</formula>
    </cfRule>
  </conditionalFormatting>
  <conditionalFormatting sqref="B1132:C1132">
    <cfRule type="expression" dxfId="317" priority="289" stopIfTrue="1">
      <formula>$A1132&lt;&gt;""</formula>
    </cfRule>
  </conditionalFormatting>
  <conditionalFormatting sqref="H1360">
    <cfRule type="expression" dxfId="316" priority="288" stopIfTrue="1">
      <formula>$A1360&lt;&gt;""</formula>
    </cfRule>
  </conditionalFormatting>
  <conditionalFormatting sqref="D1360">
    <cfRule type="expression" dxfId="315" priority="287" stopIfTrue="1">
      <formula>$A1360&lt;&gt;""</formula>
    </cfRule>
  </conditionalFormatting>
  <conditionalFormatting sqref="G1360">
    <cfRule type="expression" dxfId="314" priority="286" stopIfTrue="1">
      <formula>$A1360&lt;&gt;""</formula>
    </cfRule>
  </conditionalFormatting>
  <conditionalFormatting sqref="E1360:F1360">
    <cfRule type="expression" dxfId="313" priority="285" stopIfTrue="1">
      <formula>$A1360&lt;&gt;""</formula>
    </cfRule>
  </conditionalFormatting>
  <conditionalFormatting sqref="B1360:C1360">
    <cfRule type="expression" dxfId="312" priority="284" stopIfTrue="1">
      <formula>$A1360&lt;&gt;""</formula>
    </cfRule>
  </conditionalFormatting>
  <conditionalFormatting sqref="B489:F489 B490:D496">
    <cfRule type="expression" dxfId="311" priority="283" stopIfTrue="1">
      <formula>$A489&lt;&gt;""</formula>
    </cfRule>
  </conditionalFormatting>
  <conditionalFormatting sqref="H484:H488 B484:D488">
    <cfRule type="expression" dxfId="310" priority="282" stopIfTrue="1">
      <formula>$A484&lt;&gt;""</formula>
    </cfRule>
  </conditionalFormatting>
  <conditionalFormatting sqref="G487:G488 E484:G486">
    <cfRule type="expression" dxfId="309" priority="281" stopIfTrue="1">
      <formula>$A484&lt;&gt;""</formula>
    </cfRule>
  </conditionalFormatting>
  <conditionalFormatting sqref="D1138 H1138">
    <cfRule type="expression" dxfId="308" priority="280" stopIfTrue="1">
      <formula>$A1138&lt;&gt;""</formula>
    </cfRule>
  </conditionalFormatting>
  <conditionalFormatting sqref="G1138">
    <cfRule type="expression" dxfId="307" priority="279" stopIfTrue="1">
      <formula>$A1138&lt;&gt;""</formula>
    </cfRule>
  </conditionalFormatting>
  <conditionalFormatting sqref="E1138:F1138">
    <cfRule type="expression" dxfId="306" priority="278" stopIfTrue="1">
      <formula>$A1138&lt;&gt;""</formula>
    </cfRule>
  </conditionalFormatting>
  <conditionalFormatting sqref="B1138:C1138">
    <cfRule type="expression" dxfId="305" priority="277" stopIfTrue="1">
      <formula>$A1138&lt;&gt;""</formula>
    </cfRule>
  </conditionalFormatting>
  <conditionalFormatting sqref="D1369 H1369">
    <cfRule type="expression" dxfId="304" priority="276" stopIfTrue="1">
      <formula>$A1369&lt;&gt;""</formula>
    </cfRule>
  </conditionalFormatting>
  <conditionalFormatting sqref="G1369">
    <cfRule type="expression" dxfId="303" priority="275" stopIfTrue="1">
      <formula>$A1369&lt;&gt;""</formula>
    </cfRule>
  </conditionalFormatting>
  <conditionalFormatting sqref="E1369:F1369">
    <cfRule type="expression" dxfId="302" priority="274" stopIfTrue="1">
      <formula>$A1369&lt;&gt;""</formula>
    </cfRule>
  </conditionalFormatting>
  <conditionalFormatting sqref="B1369:C1369">
    <cfRule type="expression" dxfId="301" priority="273" stopIfTrue="1">
      <formula>$A1369&lt;&gt;""</formula>
    </cfRule>
  </conditionalFormatting>
  <conditionalFormatting sqref="H1298:H1299">
    <cfRule type="expression" dxfId="300" priority="272" stopIfTrue="1">
      <formula>$A1298&lt;&gt;""</formula>
    </cfRule>
  </conditionalFormatting>
  <conditionalFormatting sqref="D1298:D1299">
    <cfRule type="expression" dxfId="299" priority="271" stopIfTrue="1">
      <formula>$A1298&lt;&gt;""</formula>
    </cfRule>
  </conditionalFormatting>
  <conditionalFormatting sqref="G1298:G1299">
    <cfRule type="expression" dxfId="298" priority="270" stopIfTrue="1">
      <formula>$A1298&lt;&gt;""</formula>
    </cfRule>
  </conditionalFormatting>
  <conditionalFormatting sqref="E1298:F1299">
    <cfRule type="expression" dxfId="297" priority="269" stopIfTrue="1">
      <formula>$A1298&lt;&gt;""</formula>
    </cfRule>
  </conditionalFormatting>
  <conditionalFormatting sqref="B1298:C1299">
    <cfRule type="expression" dxfId="296" priority="268" stopIfTrue="1">
      <formula>$A1298&lt;&gt;""</formula>
    </cfRule>
  </conditionalFormatting>
  <conditionalFormatting sqref="H1412">
    <cfRule type="expression" dxfId="295" priority="267" stopIfTrue="1">
      <formula>$A1412&lt;&gt;""</formula>
    </cfRule>
  </conditionalFormatting>
  <conditionalFormatting sqref="D1412">
    <cfRule type="expression" dxfId="294" priority="266" stopIfTrue="1">
      <formula>$A1412&lt;&gt;""</formula>
    </cfRule>
  </conditionalFormatting>
  <conditionalFormatting sqref="G1412">
    <cfRule type="expression" dxfId="293" priority="265" stopIfTrue="1">
      <formula>$A1412&lt;&gt;""</formula>
    </cfRule>
  </conditionalFormatting>
  <conditionalFormatting sqref="E1412:F1412">
    <cfRule type="expression" dxfId="292" priority="264" stopIfTrue="1">
      <formula>$A1412&lt;&gt;""</formula>
    </cfRule>
  </conditionalFormatting>
  <conditionalFormatting sqref="B1412:C1412">
    <cfRule type="expression" dxfId="291" priority="263" stopIfTrue="1">
      <formula>$A1412&lt;&gt;""</formula>
    </cfRule>
  </conditionalFormatting>
  <conditionalFormatting sqref="B1177:G1193">
    <cfRule type="expression" dxfId="290" priority="262" stopIfTrue="1">
      <formula>$A1177&lt;&gt;""</formula>
    </cfRule>
  </conditionalFormatting>
  <conditionalFormatting sqref="B1271:H1271 H1272:H1288">
    <cfRule type="expression" dxfId="289" priority="261" stopIfTrue="1">
      <formula>$A1271&lt;&gt;""</formula>
    </cfRule>
  </conditionalFormatting>
  <conditionalFormatting sqref="E247:H247">
    <cfRule type="expression" dxfId="288" priority="260" stopIfTrue="1">
      <formula>$A247&lt;&gt;""</formula>
    </cfRule>
  </conditionalFormatting>
  <conditionalFormatting sqref="E490:G496">
    <cfRule type="expression" dxfId="287" priority="259" stopIfTrue="1">
      <formula>$A490&lt;&gt;""</formula>
    </cfRule>
  </conditionalFormatting>
  <conditionalFormatting sqref="B1272:G1274 G1275:G1288 B1275:D1288">
    <cfRule type="expression" dxfId="286" priority="258" stopIfTrue="1">
      <formula>$A1272&lt;&gt;""</formula>
    </cfRule>
  </conditionalFormatting>
  <conditionalFormatting sqref="B1137:H1137">
    <cfRule type="expression" dxfId="285" priority="257" stopIfTrue="1">
      <formula>$A1137&lt;&gt;""</formula>
    </cfRule>
  </conditionalFormatting>
  <conditionalFormatting sqref="B1368:H1368">
    <cfRule type="expression" dxfId="284" priority="256" stopIfTrue="1">
      <formula>$A1368&lt;&gt;""</formula>
    </cfRule>
  </conditionalFormatting>
  <conditionalFormatting sqref="H248">
    <cfRule type="expression" dxfId="283" priority="255" stopIfTrue="1">
      <formula>$A248&lt;&gt;""</formula>
    </cfRule>
  </conditionalFormatting>
  <conditionalFormatting sqref="E474:F474">
    <cfRule type="expression" dxfId="282" priority="254" stopIfTrue="1">
      <formula>$A474&lt;&gt;""</formula>
    </cfRule>
  </conditionalFormatting>
  <conditionalFormatting sqref="G474">
    <cfRule type="expression" dxfId="281" priority="253" stopIfTrue="1">
      <formula>$A474&lt;&gt;""</formula>
    </cfRule>
  </conditionalFormatting>
  <conditionalFormatting sqref="D474">
    <cfRule type="expression" dxfId="280" priority="252" stopIfTrue="1">
      <formula>$A474&lt;&gt;""</formula>
    </cfRule>
  </conditionalFormatting>
  <conditionalFormatting sqref="B474:C474">
    <cfRule type="expression" dxfId="279" priority="251" stopIfTrue="1">
      <formula>$A474&lt;&gt;""</formula>
    </cfRule>
  </conditionalFormatting>
  <conditionalFormatting sqref="H472:H473">
    <cfRule type="expression" dxfId="278" priority="250" stopIfTrue="1">
      <formula>$A472&lt;&gt;""</formula>
    </cfRule>
  </conditionalFormatting>
  <conditionalFormatting sqref="E472:G473">
    <cfRule type="expression" dxfId="277" priority="249" stopIfTrue="1">
      <formula>$A472&lt;&gt;""</formula>
    </cfRule>
  </conditionalFormatting>
  <conditionalFormatting sqref="D472:D473">
    <cfRule type="expression" dxfId="276" priority="248" stopIfTrue="1">
      <formula>$A472&lt;&gt;""</formula>
    </cfRule>
  </conditionalFormatting>
  <conditionalFormatting sqref="B472:C473">
    <cfRule type="expression" dxfId="275" priority="247" stopIfTrue="1">
      <formula>$A472&lt;&gt;""</formula>
    </cfRule>
  </conditionalFormatting>
  <conditionalFormatting sqref="E475:F475">
    <cfRule type="expression" dxfId="274" priority="246" stopIfTrue="1">
      <formula>$A475&lt;&gt;""</formula>
    </cfRule>
  </conditionalFormatting>
  <conditionalFormatting sqref="E190:F190">
    <cfRule type="expression" dxfId="273" priority="241" stopIfTrue="1">
      <formula>$A190&lt;&gt;""</formula>
    </cfRule>
  </conditionalFormatting>
  <conditionalFormatting sqref="H1110">
    <cfRule type="expression" dxfId="272" priority="245" stopIfTrue="1">
      <formula>$A1110&lt;&gt;""</formula>
    </cfRule>
  </conditionalFormatting>
  <conditionalFormatting sqref="D1110">
    <cfRule type="expression" dxfId="271" priority="244" stopIfTrue="1">
      <formula>$A1110&lt;&gt;""</formula>
    </cfRule>
  </conditionalFormatting>
  <conditionalFormatting sqref="B1110:C1110">
    <cfRule type="expression" dxfId="270" priority="243" stopIfTrue="1">
      <formula>$A1110&lt;&gt;""</formula>
    </cfRule>
  </conditionalFormatting>
  <conditionalFormatting sqref="G1110">
    <cfRule type="expression" dxfId="269" priority="242" stopIfTrue="1">
      <formula>$A1110&lt;&gt;""</formula>
    </cfRule>
  </conditionalFormatting>
  <conditionalFormatting sqref="G190">
    <cfRule type="expression" dxfId="268" priority="240" stopIfTrue="1">
      <formula>$A190&lt;&gt;""</formula>
    </cfRule>
  </conditionalFormatting>
  <conditionalFormatting sqref="E191:G194">
    <cfRule type="expression" dxfId="267" priority="239" stopIfTrue="1">
      <formula>$A191&lt;&gt;""</formula>
    </cfRule>
  </conditionalFormatting>
  <conditionalFormatting sqref="E1275:F1288">
    <cfRule type="expression" dxfId="266" priority="238" stopIfTrue="1">
      <formula>$A1275&lt;&gt;""</formula>
    </cfRule>
  </conditionalFormatting>
  <conditionalFormatting sqref="E487:F488">
    <cfRule type="expression" dxfId="265" priority="237" stopIfTrue="1">
      <formula>$A487&lt;&gt;""</formula>
    </cfRule>
  </conditionalFormatting>
  <conditionalFormatting sqref="E248:F248">
    <cfRule type="expression" dxfId="264" priority="236" stopIfTrue="1">
      <formula>$A248&lt;&gt;""</formula>
    </cfRule>
  </conditionalFormatting>
  <conditionalFormatting sqref="G248">
    <cfRule type="expression" dxfId="263" priority="235" stopIfTrue="1">
      <formula>$A248&lt;&gt;""</formula>
    </cfRule>
  </conditionalFormatting>
  <conditionalFormatting sqref="E195:G195">
    <cfRule type="expression" dxfId="262" priority="234" stopIfTrue="1">
      <formula>$A195&lt;&gt;""</formula>
    </cfRule>
  </conditionalFormatting>
  <conditionalFormatting sqref="H1255 B1255:D1255">
    <cfRule type="expression" dxfId="261" priority="233" stopIfTrue="1">
      <formula>$A1255&lt;&gt;""</formula>
    </cfRule>
  </conditionalFormatting>
  <conditionalFormatting sqref="E1255:G1255">
    <cfRule type="expression" dxfId="260" priority="232" stopIfTrue="1">
      <formula>$A1255&lt;&gt;""</formula>
    </cfRule>
  </conditionalFormatting>
  <conditionalFormatting sqref="E1393:F1402">
    <cfRule type="expression" dxfId="259" priority="231" stopIfTrue="1">
      <formula>$A1393&lt;&gt;""</formula>
    </cfRule>
  </conditionalFormatting>
  <conditionalFormatting sqref="E196:F197">
    <cfRule type="expression" dxfId="258" priority="230" stopIfTrue="1">
      <formula>$A196&lt;&gt;""</formula>
    </cfRule>
  </conditionalFormatting>
  <conditionalFormatting sqref="G196:G197">
    <cfRule type="expression" dxfId="257" priority="229" stopIfTrue="1">
      <formula>$A196&lt;&gt;""</formula>
    </cfRule>
  </conditionalFormatting>
  <conditionalFormatting sqref="E198:G199 E200:F204">
    <cfRule type="expression" dxfId="256" priority="228" stopIfTrue="1">
      <formula>$A198&lt;&gt;""</formula>
    </cfRule>
  </conditionalFormatting>
  <conditionalFormatting sqref="G200">
    <cfRule type="expression" dxfId="255" priority="227" stopIfTrue="1">
      <formula>$A200&lt;&gt;""</formula>
    </cfRule>
  </conditionalFormatting>
  <conditionalFormatting sqref="B1394:D1404">
    <cfRule type="expression" dxfId="254" priority="226" stopIfTrue="1">
      <formula>$A1394&lt;&gt;""</formula>
    </cfRule>
  </conditionalFormatting>
  <conditionalFormatting sqref="G201:G205">
    <cfRule type="expression" dxfId="253" priority="225" stopIfTrue="1">
      <formula>$A201&lt;&gt;""</formula>
    </cfRule>
  </conditionalFormatting>
  <conditionalFormatting sqref="B625">
    <cfRule type="expression" dxfId="252" priority="224" stopIfTrue="1">
      <formula>$A625&lt;&gt;""</formula>
    </cfRule>
  </conditionalFormatting>
  <conditionalFormatting sqref="B276:H276">
    <cfRule type="expression" dxfId="251" priority="223" stopIfTrue="1">
      <formula>$A276&lt;&gt;""</formula>
    </cfRule>
  </conditionalFormatting>
  <conditionalFormatting sqref="B277:H277">
    <cfRule type="expression" dxfId="250" priority="222" stopIfTrue="1">
      <formula>$A277&lt;&gt;""</formula>
    </cfRule>
  </conditionalFormatting>
  <conditionalFormatting sqref="B278:H280 B281:D290 H281:H283">
    <cfRule type="expression" dxfId="249" priority="221" stopIfTrue="1">
      <formula>$A278&lt;&gt;""</formula>
    </cfRule>
  </conditionalFormatting>
  <conditionalFormatting sqref="E281:G283">
    <cfRule type="expression" dxfId="248" priority="220" stopIfTrue="1">
      <formula>$A281&lt;&gt;""</formula>
    </cfRule>
  </conditionalFormatting>
  <conditionalFormatting sqref="E205:F205">
    <cfRule type="expression" dxfId="247" priority="219" stopIfTrue="1">
      <formula>$A205&lt;&gt;""</formula>
    </cfRule>
  </conditionalFormatting>
  <conditionalFormatting sqref="G206:G209">
    <cfRule type="expression" dxfId="246" priority="217" stopIfTrue="1">
      <formula>$A206&lt;&gt;""</formula>
    </cfRule>
  </conditionalFormatting>
  <conditionalFormatting sqref="E206:F210">
    <cfRule type="expression" dxfId="245" priority="218" stopIfTrue="1">
      <formula>$A206&lt;&gt;""</formula>
    </cfRule>
  </conditionalFormatting>
  <conditionalFormatting sqref="G210">
    <cfRule type="expression" dxfId="244" priority="216" stopIfTrue="1">
      <formula>$A210&lt;&gt;""</formula>
    </cfRule>
  </conditionalFormatting>
  <conditionalFormatting sqref="H284:H290">
    <cfRule type="expression" dxfId="243" priority="215" stopIfTrue="1">
      <formula>$A284&lt;&gt;""</formula>
    </cfRule>
  </conditionalFormatting>
  <conditionalFormatting sqref="E284:G290">
    <cfRule type="expression" dxfId="242" priority="214" stopIfTrue="1">
      <formula>$A284&lt;&gt;""</formula>
    </cfRule>
  </conditionalFormatting>
  <conditionalFormatting sqref="B1219:H1219 B1227:H1232 B1221:H1225">
    <cfRule type="expression" dxfId="241" priority="213" stopIfTrue="1">
      <formula>$A1219&lt;&gt;""</formula>
    </cfRule>
  </conditionalFormatting>
  <conditionalFormatting sqref="E1110:F1110">
    <cfRule type="expression" dxfId="240" priority="212" stopIfTrue="1">
      <formula>$A1110&lt;&gt;""</formula>
    </cfRule>
  </conditionalFormatting>
  <conditionalFormatting sqref="D1315">
    <cfRule type="expression" dxfId="239" priority="211" stopIfTrue="1">
      <formula>$A1315&lt;&gt;""</formula>
    </cfRule>
  </conditionalFormatting>
  <conditionalFormatting sqref="B1315:C1315">
    <cfRule type="expression" dxfId="238" priority="210" stopIfTrue="1">
      <formula>$A1315&lt;&gt;""</formula>
    </cfRule>
  </conditionalFormatting>
  <conditionalFormatting sqref="G1315">
    <cfRule type="expression" dxfId="237" priority="209" stopIfTrue="1">
      <formula>$A1315&lt;&gt;""</formula>
    </cfRule>
  </conditionalFormatting>
  <conditionalFormatting sqref="E1315:F1315">
    <cfRule type="expression" dxfId="236" priority="208" stopIfTrue="1">
      <formula>$A1315&lt;&gt;""</formula>
    </cfRule>
  </conditionalFormatting>
  <conditionalFormatting sqref="G211:G225">
    <cfRule type="expression" dxfId="235" priority="206" stopIfTrue="1">
      <formula>$A211&lt;&gt;""</formula>
    </cfRule>
  </conditionalFormatting>
  <conditionalFormatting sqref="E211:F225">
    <cfRule type="expression" dxfId="234" priority="207" stopIfTrue="1">
      <formula>$A211&lt;&gt;""</formula>
    </cfRule>
  </conditionalFormatting>
  <conditionalFormatting sqref="B497:H499">
    <cfRule type="expression" dxfId="233" priority="205" stopIfTrue="1">
      <formula>$A497&lt;&gt;""</formula>
    </cfRule>
  </conditionalFormatting>
  <conditionalFormatting sqref="B291:H291 B292:D320">
    <cfRule type="expression" dxfId="232" priority="204" stopIfTrue="1">
      <formula>$A291&lt;&gt;""</formula>
    </cfRule>
  </conditionalFormatting>
  <conditionalFormatting sqref="E292:H320">
    <cfRule type="expression" dxfId="231" priority="203" stopIfTrue="1">
      <formula>$A292&lt;&gt;""</formula>
    </cfRule>
  </conditionalFormatting>
  <conditionalFormatting sqref="B1226:H1226">
    <cfRule type="expression" dxfId="230" priority="202" stopIfTrue="1">
      <formula>$A1226&lt;&gt;""</formula>
    </cfRule>
  </conditionalFormatting>
  <conditionalFormatting sqref="B1220:H1220">
    <cfRule type="expression" dxfId="229" priority="201" stopIfTrue="1">
      <formula>$A1220&lt;&gt;""</formula>
    </cfRule>
  </conditionalFormatting>
  <conditionalFormatting sqref="A808:I808">
    <cfRule type="expression" dxfId="228" priority="200" stopIfTrue="1">
      <formula>$A808&lt;&gt;""</formula>
    </cfRule>
  </conditionalFormatting>
  <conditionalFormatting sqref="A809:A818">
    <cfRule type="expression" dxfId="227" priority="199" stopIfTrue="1">
      <formula>$A809&lt;&gt;""</formula>
    </cfRule>
  </conditionalFormatting>
  <conditionalFormatting sqref="E811:F811">
    <cfRule type="expression" dxfId="226" priority="198" stopIfTrue="1">
      <formula>$A811&lt;&gt;""</formula>
    </cfRule>
  </conditionalFormatting>
  <conditionalFormatting sqref="B819:D819">
    <cfRule type="expression" dxfId="225" priority="197" stopIfTrue="1">
      <formula>$A819&lt;&gt;""</formula>
    </cfRule>
  </conditionalFormatting>
  <conditionalFormatting sqref="A819">
    <cfRule type="expression" dxfId="224" priority="196" stopIfTrue="1">
      <formula>$A819&lt;&gt;""</formula>
    </cfRule>
  </conditionalFormatting>
  <conditionalFormatting sqref="E819:F819">
    <cfRule type="expression" dxfId="223" priority="195" stopIfTrue="1">
      <formula>$A819&lt;&gt;""</formula>
    </cfRule>
  </conditionalFormatting>
  <conditionalFormatting sqref="A820">
    <cfRule type="expression" dxfId="222" priority="194" stopIfTrue="1">
      <formula>$A820&lt;&gt;""</formula>
    </cfRule>
  </conditionalFormatting>
  <conditionalFormatting sqref="B1233:H1252">
    <cfRule type="expression" dxfId="221" priority="193" stopIfTrue="1">
      <formula>$A1233&lt;&gt;""</formula>
    </cfRule>
  </conditionalFormatting>
  <conditionalFormatting sqref="H1377:H1385">
    <cfRule type="expression" dxfId="220" priority="192" stopIfTrue="1">
      <formula>$A1377&lt;&gt;""</formula>
    </cfRule>
  </conditionalFormatting>
  <conditionalFormatting sqref="G1377">
    <cfRule type="expression" dxfId="219" priority="191" stopIfTrue="1">
      <formula>$A1377&lt;&gt;""</formula>
    </cfRule>
  </conditionalFormatting>
  <conditionalFormatting sqref="D1377:D1379">
    <cfRule type="expression" dxfId="218" priority="190" stopIfTrue="1">
      <formula>$A1377&lt;&gt;""</formula>
    </cfRule>
  </conditionalFormatting>
  <conditionalFormatting sqref="E1377:F1379">
    <cfRule type="expression" dxfId="217" priority="189" stopIfTrue="1">
      <formula>$A1377&lt;&gt;""</formula>
    </cfRule>
  </conditionalFormatting>
  <conditionalFormatting sqref="B1377:C1379">
    <cfRule type="expression" dxfId="216" priority="188" stopIfTrue="1">
      <formula>$A1377&lt;&gt;""</formula>
    </cfRule>
  </conditionalFormatting>
  <conditionalFormatting sqref="H1152">
    <cfRule type="expression" dxfId="215" priority="187" stopIfTrue="1">
      <formula>$A1152&lt;&gt;""</formula>
    </cfRule>
  </conditionalFormatting>
  <conditionalFormatting sqref="G1152">
    <cfRule type="expression" dxfId="214" priority="186" stopIfTrue="1">
      <formula>$A1152&lt;&gt;""</formula>
    </cfRule>
  </conditionalFormatting>
  <conditionalFormatting sqref="D1152">
    <cfRule type="expression" dxfId="213" priority="185" stopIfTrue="1">
      <formula>$A1152&lt;&gt;""</formula>
    </cfRule>
  </conditionalFormatting>
  <conditionalFormatting sqref="E1152:F1152">
    <cfRule type="expression" dxfId="212" priority="184" stopIfTrue="1">
      <formula>$A1152&lt;&gt;""</formula>
    </cfRule>
  </conditionalFormatting>
  <conditionalFormatting sqref="B1152:C1152">
    <cfRule type="expression" dxfId="211" priority="183" stopIfTrue="1">
      <formula>$A1152&lt;&gt;""</formula>
    </cfRule>
  </conditionalFormatting>
  <conditionalFormatting sqref="G1378">
    <cfRule type="expression" dxfId="210" priority="182" stopIfTrue="1">
      <formula>$A1378&lt;&gt;""</formula>
    </cfRule>
  </conditionalFormatting>
  <conditionalFormatting sqref="B1149:H1150">
    <cfRule type="expression" dxfId="209" priority="181" stopIfTrue="1">
      <formula>$A1149&lt;&gt;""</formula>
    </cfRule>
  </conditionalFormatting>
  <conditionalFormatting sqref="H163 B163:F163">
    <cfRule type="expression" dxfId="208" priority="180" stopIfTrue="1">
      <formula>$A163&lt;&gt;""</formula>
    </cfRule>
  </conditionalFormatting>
  <conditionalFormatting sqref="G163">
    <cfRule type="expression" dxfId="207" priority="179" stopIfTrue="1">
      <formula>$A163&lt;&gt;""</formula>
    </cfRule>
  </conditionalFormatting>
  <conditionalFormatting sqref="H689">
    <cfRule type="expression" dxfId="206" priority="178" stopIfTrue="1">
      <formula>$A689&lt;&gt;""</formula>
    </cfRule>
  </conditionalFormatting>
  <conditionalFormatting sqref="D689">
    <cfRule type="expression" dxfId="205" priority="177" stopIfTrue="1">
      <formula>$A689&lt;&gt;""</formula>
    </cfRule>
  </conditionalFormatting>
  <conditionalFormatting sqref="G689">
    <cfRule type="expression" dxfId="204" priority="176" stopIfTrue="1">
      <formula>$A689&lt;&gt;""</formula>
    </cfRule>
  </conditionalFormatting>
  <conditionalFormatting sqref="E689:F689">
    <cfRule type="expression" dxfId="203" priority="175" stopIfTrue="1">
      <formula>$A689&lt;&gt;""</formula>
    </cfRule>
  </conditionalFormatting>
  <conditionalFormatting sqref="B689:C689">
    <cfRule type="expression" dxfId="202" priority="174" stopIfTrue="1">
      <formula>$A689&lt;&gt;""</formula>
    </cfRule>
  </conditionalFormatting>
  <conditionalFormatting sqref="A1089:H1089">
    <cfRule type="expression" dxfId="201" priority="173" stopIfTrue="1">
      <formula>$A1089&lt;&gt;""</formula>
    </cfRule>
  </conditionalFormatting>
  <conditionalFormatting sqref="B349:I359">
    <cfRule type="expression" dxfId="200" priority="172" stopIfTrue="1">
      <formula>$A349&lt;&gt;""</formula>
    </cfRule>
  </conditionalFormatting>
  <conditionalFormatting sqref="A905:G905">
    <cfRule type="expression" dxfId="199" priority="171" stopIfTrue="1">
      <formula>$A905&lt;&gt;""</formula>
    </cfRule>
  </conditionalFormatting>
  <conditionalFormatting sqref="A325:G328">
    <cfRule type="expression" dxfId="198" priority="170" stopIfTrue="1">
      <formula>$A325&lt;&gt;""</formula>
    </cfRule>
  </conditionalFormatting>
  <conditionalFormatting sqref="A323:D323">
    <cfRule type="expression" dxfId="197" priority="169" stopIfTrue="1">
      <formula>$A323&lt;&gt;""</formula>
    </cfRule>
  </conditionalFormatting>
  <conditionalFormatting sqref="A1389:G1390">
    <cfRule type="expression" dxfId="196" priority="168" stopIfTrue="1">
      <formula>$A1389&lt;&gt;""</formula>
    </cfRule>
  </conditionalFormatting>
  <conditionalFormatting sqref="A1362:A1363">
    <cfRule type="expression" dxfId="195" priority="167" stopIfTrue="1">
      <formula>$A1362&lt;&gt;""</formula>
    </cfRule>
  </conditionalFormatting>
  <conditionalFormatting sqref="D1362:D1363">
    <cfRule type="expression" dxfId="194" priority="166" stopIfTrue="1">
      <formula>$A1362&lt;&gt;""</formula>
    </cfRule>
  </conditionalFormatting>
  <conditionalFormatting sqref="G1362:G1363">
    <cfRule type="expression" dxfId="193" priority="165" stopIfTrue="1">
      <formula>$A1362&lt;&gt;""</formula>
    </cfRule>
  </conditionalFormatting>
  <conditionalFormatting sqref="B1362:C1363">
    <cfRule type="expression" dxfId="192" priority="164" stopIfTrue="1">
      <formula>$A1362&lt;&gt;""</formula>
    </cfRule>
  </conditionalFormatting>
  <conditionalFormatting sqref="E1362:F1363">
    <cfRule type="expression" dxfId="191" priority="163" stopIfTrue="1">
      <formula>$A1362&lt;&gt;""</formula>
    </cfRule>
  </conditionalFormatting>
  <conditionalFormatting sqref="A1142:A1143">
    <cfRule type="expression" dxfId="190" priority="162" stopIfTrue="1">
      <formula>$A1142&lt;&gt;""</formula>
    </cfRule>
  </conditionalFormatting>
  <conditionalFormatting sqref="D1142:D1143">
    <cfRule type="expression" dxfId="189" priority="161" stopIfTrue="1">
      <formula>$A1142&lt;&gt;""</formula>
    </cfRule>
  </conditionalFormatting>
  <conditionalFormatting sqref="G1142:G1143">
    <cfRule type="expression" dxfId="188" priority="160" stopIfTrue="1">
      <formula>$A1142&lt;&gt;""</formula>
    </cfRule>
  </conditionalFormatting>
  <conditionalFormatting sqref="E1142:F1143">
    <cfRule type="expression" dxfId="187" priority="159" stopIfTrue="1">
      <formula>$A1142&lt;&gt;""</formula>
    </cfRule>
  </conditionalFormatting>
  <conditionalFormatting sqref="C1142:C1143">
    <cfRule type="expression" dxfId="186" priority="158" stopIfTrue="1">
      <formula>$A1142&lt;&gt;""</formula>
    </cfRule>
  </conditionalFormatting>
  <conditionalFormatting sqref="B1142:B1143">
    <cfRule type="expression" dxfId="185" priority="157" stopIfTrue="1">
      <formula>$A1142&lt;&gt;""</formula>
    </cfRule>
  </conditionalFormatting>
  <conditionalFormatting sqref="A1112:G1113">
    <cfRule type="expression" dxfId="184" priority="156" stopIfTrue="1">
      <formula>$A1112&lt;&gt;""</formula>
    </cfRule>
  </conditionalFormatting>
  <conditionalFormatting sqref="A1291:A1292">
    <cfRule type="expression" dxfId="183" priority="155" stopIfTrue="1">
      <formula>$A1291&lt;&gt;""</formula>
    </cfRule>
  </conditionalFormatting>
  <conditionalFormatting sqref="B1291:D1292">
    <cfRule type="expression" dxfId="182" priority="154" stopIfTrue="1">
      <formula>$A1291&lt;&gt;""</formula>
    </cfRule>
  </conditionalFormatting>
  <conditionalFormatting sqref="E1291:G1292">
    <cfRule type="expression" dxfId="181" priority="153" stopIfTrue="1">
      <formula>$A1291&lt;&gt;""</formula>
    </cfRule>
  </conditionalFormatting>
  <conditionalFormatting sqref="B1461:G1461">
    <cfRule type="expression" dxfId="180" priority="152" stopIfTrue="1">
      <formula>$A1461&lt;&gt;""</formula>
    </cfRule>
  </conditionalFormatting>
  <conditionalFormatting sqref="A1307:A1308">
    <cfRule type="expression" dxfId="179" priority="151" stopIfTrue="1">
      <formula>$A1307&lt;&gt;""</formula>
    </cfRule>
  </conditionalFormatting>
  <conditionalFormatting sqref="D1307:D1308">
    <cfRule type="expression" dxfId="178" priority="150" stopIfTrue="1">
      <formula>$A1307&lt;&gt;""</formula>
    </cfRule>
  </conditionalFormatting>
  <conditionalFormatting sqref="G1307:G1308">
    <cfRule type="expression" dxfId="177" priority="149" stopIfTrue="1">
      <formula>$A1307&lt;&gt;""</formula>
    </cfRule>
  </conditionalFormatting>
  <conditionalFormatting sqref="E1307:F1308">
    <cfRule type="expression" dxfId="176" priority="148" stopIfTrue="1">
      <formula>$A1307&lt;&gt;""</formula>
    </cfRule>
  </conditionalFormatting>
  <conditionalFormatting sqref="B1307:C1308">
    <cfRule type="expression" dxfId="175" priority="147" stopIfTrue="1">
      <formula>$A1307&lt;&gt;""</formula>
    </cfRule>
  </conditionalFormatting>
  <conditionalFormatting sqref="A1408:G1409">
    <cfRule type="expression" dxfId="174" priority="146" stopIfTrue="1">
      <formula>$A1408&lt;&gt;""</formula>
    </cfRule>
  </conditionalFormatting>
  <conditionalFormatting sqref="A1059:G1060">
    <cfRule type="expression" dxfId="173" priority="145" stopIfTrue="1">
      <formula>$A1059&lt;&gt;""</formula>
    </cfRule>
  </conditionalFormatting>
  <conditionalFormatting sqref="A1170:A1171">
    <cfRule type="expression" dxfId="172" priority="144" stopIfTrue="1">
      <formula>$A1170&lt;&gt;""</formula>
    </cfRule>
  </conditionalFormatting>
  <conditionalFormatting sqref="B1170:G1171">
    <cfRule type="expression" dxfId="171" priority="143" stopIfTrue="1">
      <formula>$A1170&lt;&gt;""</formula>
    </cfRule>
  </conditionalFormatting>
  <conditionalFormatting sqref="E277:F277">
    <cfRule type="expression" dxfId="170" priority="142" stopIfTrue="1">
      <formula>$A277&lt;&gt;""</formula>
    </cfRule>
  </conditionalFormatting>
  <conditionalFormatting sqref="A493:I495">
    <cfRule type="expression" dxfId="169" priority="141" stopIfTrue="1">
      <formula>$A493&lt;&gt;""</formula>
    </cfRule>
  </conditionalFormatting>
  <conditionalFormatting sqref="A532:I534">
    <cfRule type="expression" dxfId="168" priority="140" stopIfTrue="1">
      <formula>$A532&lt;&gt;""</formula>
    </cfRule>
  </conditionalFormatting>
  <conditionalFormatting sqref="E543:F543">
    <cfRule type="expression" dxfId="167" priority="139" stopIfTrue="1">
      <formula>$A543&lt;&gt;""</formula>
    </cfRule>
  </conditionalFormatting>
  <conditionalFormatting sqref="A910:I915">
    <cfRule type="expression" dxfId="166" priority="138" stopIfTrue="1">
      <formula>$A910&lt;&gt;""</formula>
    </cfRule>
  </conditionalFormatting>
  <conditionalFormatting sqref="A919:I921">
    <cfRule type="expression" dxfId="165" priority="137" stopIfTrue="1">
      <formula>$A919&lt;&gt;""</formula>
    </cfRule>
  </conditionalFormatting>
  <conditionalFormatting sqref="A1062:I1064">
    <cfRule type="expression" dxfId="164" priority="136" stopIfTrue="1">
      <formula>$A1062&lt;&gt;""</formula>
    </cfRule>
  </conditionalFormatting>
  <conditionalFormatting sqref="A1370:I1371">
    <cfRule type="expression" dxfId="163" priority="135" stopIfTrue="1">
      <formula>$A1370&lt;&gt;""</formula>
    </cfRule>
  </conditionalFormatting>
  <conditionalFormatting sqref="B692:H693 B694:D699 G694:H699 B691:D691 G691:H691">
    <cfRule type="expression" dxfId="162" priority="134" stopIfTrue="1">
      <formula>$A691&lt;&gt;""</formula>
    </cfRule>
  </conditionalFormatting>
  <conditionalFormatting sqref="E826:F826">
    <cfRule type="expression" dxfId="161" priority="133" stopIfTrue="1">
      <formula>$A826&lt;&gt;""</formula>
    </cfRule>
  </conditionalFormatting>
  <conditionalFormatting sqref="B690:H690 E691:F691">
    <cfRule type="expression" dxfId="160" priority="132" stopIfTrue="1">
      <formula>$A690&lt;&gt;""</formula>
    </cfRule>
  </conditionalFormatting>
  <conditionalFormatting sqref="E694:F694">
    <cfRule type="expression" dxfId="159" priority="131" stopIfTrue="1">
      <formula>$A694&lt;&gt;""</formula>
    </cfRule>
  </conditionalFormatting>
  <conditionalFormatting sqref="E695:F699">
    <cfRule type="expression" dxfId="158" priority="130" stopIfTrue="1">
      <formula>$A695&lt;&gt;""</formula>
    </cfRule>
  </conditionalFormatting>
  <conditionalFormatting sqref="G1379">
    <cfRule type="expression" dxfId="157" priority="129" stopIfTrue="1">
      <formula>$A1379&lt;&gt;""</formula>
    </cfRule>
  </conditionalFormatting>
  <conditionalFormatting sqref="B1153:H1157">
    <cfRule type="expression" dxfId="156" priority="128" stopIfTrue="1">
      <formula>$A1153&lt;&gt;""</formula>
    </cfRule>
  </conditionalFormatting>
  <conditionalFormatting sqref="B1380:G1385">
    <cfRule type="expression" dxfId="155" priority="127" stopIfTrue="1">
      <formula>$A1380&lt;&gt;""</formula>
    </cfRule>
  </conditionalFormatting>
  <conditionalFormatting sqref="B1151:H1151">
    <cfRule type="expression" dxfId="154" priority="126" stopIfTrue="1">
      <formula>$A1151&lt;&gt;""</formula>
    </cfRule>
  </conditionalFormatting>
  <conditionalFormatting sqref="B701:D701 G701:H701">
    <cfRule type="expression" dxfId="153" priority="125" stopIfTrue="1">
      <formula>$A701&lt;&gt;""</formula>
    </cfRule>
  </conditionalFormatting>
  <conditionalFormatting sqref="G1403:G1404">
    <cfRule type="expression" dxfId="152" priority="124" stopIfTrue="1">
      <formula>$A1403&lt;&gt;""</formula>
    </cfRule>
  </conditionalFormatting>
  <conditionalFormatting sqref="E1403:F1404">
    <cfRule type="expression" dxfId="151" priority="123" stopIfTrue="1">
      <formula>$A1403&lt;&gt;""</formula>
    </cfRule>
  </conditionalFormatting>
  <conditionalFormatting sqref="B1127:H1127">
    <cfRule type="expression" dxfId="150" priority="122" stopIfTrue="1">
      <formula>$A1127&lt;&gt;""</formula>
    </cfRule>
  </conditionalFormatting>
  <conditionalFormatting sqref="B1128:H1128 H1129:H1130">
    <cfRule type="expression" dxfId="149" priority="121" stopIfTrue="1">
      <formula>$A1128&lt;&gt;""</formula>
    </cfRule>
  </conditionalFormatting>
  <conditionalFormatting sqref="G226:G227">
    <cfRule type="expression" dxfId="148" priority="119" stopIfTrue="1">
      <formula>$A226&lt;&gt;""</formula>
    </cfRule>
  </conditionalFormatting>
  <conditionalFormatting sqref="E226:F227">
    <cfRule type="expression" dxfId="147" priority="120" stopIfTrue="1">
      <formula>$A226&lt;&gt;""</formula>
    </cfRule>
  </conditionalFormatting>
  <conditionalFormatting sqref="C599:G607">
    <cfRule type="expression" dxfId="146" priority="118" stopIfTrue="1">
      <formula>$A599&lt;&gt;""</formula>
    </cfRule>
  </conditionalFormatting>
  <conditionalFormatting sqref="B1129:G1130">
    <cfRule type="expression" dxfId="145" priority="117" stopIfTrue="1">
      <formula>$A1129&lt;&gt;""</formula>
    </cfRule>
  </conditionalFormatting>
  <conditionalFormatting sqref="E701:F701">
    <cfRule type="expression" dxfId="144" priority="116" stopIfTrue="1">
      <formula>$A701&lt;&gt;""</formula>
    </cfRule>
  </conditionalFormatting>
  <conditionalFormatting sqref="B608:H621">
    <cfRule type="expression" dxfId="143" priority="115" stopIfTrue="1">
      <formula>$A608&lt;&gt;""</formula>
    </cfRule>
  </conditionalFormatting>
  <conditionalFormatting sqref="B622:H622">
    <cfRule type="expression" dxfId="142" priority="114" stopIfTrue="1">
      <formula>$A622&lt;&gt;""</formula>
    </cfRule>
  </conditionalFormatting>
  <conditionalFormatting sqref="B623:H623">
    <cfRule type="expression" dxfId="141" priority="113" stopIfTrue="1">
      <formula>$A623&lt;&gt;""</formula>
    </cfRule>
  </conditionalFormatting>
  <conditionalFormatting sqref="B624:H624">
    <cfRule type="expression" dxfId="140" priority="112" stopIfTrue="1">
      <formula>$A624&lt;&gt;""</formula>
    </cfRule>
  </conditionalFormatting>
  <conditionalFormatting sqref="B107:H107">
    <cfRule type="expression" dxfId="139" priority="110" stopIfTrue="1">
      <formula>$A107&lt;&gt;""</formula>
    </cfRule>
  </conditionalFormatting>
  <conditionalFormatting sqref="E107:F107">
    <cfRule type="expression" dxfId="138" priority="109" stopIfTrue="1">
      <formula>$A107&lt;&gt;""</formula>
    </cfRule>
  </conditionalFormatting>
  <conditionalFormatting sqref="I107:I112">
    <cfRule type="expression" dxfId="137" priority="108" stopIfTrue="1">
      <formula>$A107&lt;&gt;""</formula>
    </cfRule>
  </conditionalFormatting>
  <conditionalFormatting sqref="B108:H108">
    <cfRule type="expression" dxfId="136" priority="107" stopIfTrue="1">
      <formula>$A108&lt;&gt;""</formula>
    </cfRule>
  </conditionalFormatting>
  <conditionalFormatting sqref="E108:F108">
    <cfRule type="expression" dxfId="135" priority="106" stopIfTrue="1">
      <formula>$A108&lt;&gt;""</formula>
    </cfRule>
  </conditionalFormatting>
  <conditionalFormatting sqref="B109:H109">
    <cfRule type="expression" dxfId="134" priority="105" stopIfTrue="1">
      <formula>$A109&lt;&gt;""</formula>
    </cfRule>
  </conditionalFormatting>
  <conditionalFormatting sqref="E109:F109">
    <cfRule type="expression" dxfId="133" priority="104" stopIfTrue="1">
      <formula>$A109&lt;&gt;""</formula>
    </cfRule>
  </conditionalFormatting>
  <conditionalFormatting sqref="B110:H110">
    <cfRule type="expression" dxfId="132" priority="103" stopIfTrue="1">
      <formula>$A110&lt;&gt;""</formula>
    </cfRule>
  </conditionalFormatting>
  <conditionalFormatting sqref="E110:F110">
    <cfRule type="expression" dxfId="131" priority="102" stopIfTrue="1">
      <formula>$A110&lt;&gt;""</formula>
    </cfRule>
  </conditionalFormatting>
  <conditionalFormatting sqref="B111:H111">
    <cfRule type="expression" dxfId="130" priority="101" stopIfTrue="1">
      <formula>$A111&lt;&gt;""</formula>
    </cfRule>
  </conditionalFormatting>
  <conditionalFormatting sqref="E111:F111">
    <cfRule type="expression" dxfId="129" priority="100" stopIfTrue="1">
      <formula>$A111&lt;&gt;""</formula>
    </cfRule>
  </conditionalFormatting>
  <conditionalFormatting sqref="B112:H112">
    <cfRule type="expression" dxfId="128" priority="99" stopIfTrue="1">
      <formula>$A112&lt;&gt;""</formula>
    </cfRule>
  </conditionalFormatting>
  <conditionalFormatting sqref="E112:F112">
    <cfRule type="expression" dxfId="127" priority="98" stopIfTrue="1">
      <formula>$A112&lt;&gt;""</formula>
    </cfRule>
  </conditionalFormatting>
  <conditionalFormatting sqref="A114">
    <cfRule type="expression" dxfId="126" priority="97" stopIfTrue="1">
      <formula>$A114&lt;&gt;""</formula>
    </cfRule>
  </conditionalFormatting>
  <conditionalFormatting sqref="B114:I114">
    <cfRule type="expression" dxfId="125" priority="96" stopIfTrue="1">
      <formula>$A114&lt;&gt;""</formula>
    </cfRule>
  </conditionalFormatting>
  <conditionalFormatting sqref="E114:F114">
    <cfRule type="expression" dxfId="124" priority="94" stopIfTrue="1">
      <formula>$A114&lt;&gt;""</formula>
    </cfRule>
  </conditionalFormatting>
  <conditionalFormatting sqref="A114">
    <cfRule type="expression" dxfId="123" priority="95" stopIfTrue="1">
      <formula>$A114&lt;&gt;""</formula>
    </cfRule>
  </conditionalFormatting>
  <conditionalFormatting sqref="A116">
    <cfRule type="expression" dxfId="122" priority="93" stopIfTrue="1">
      <formula>$A116&lt;&gt;""</formula>
    </cfRule>
  </conditionalFormatting>
  <conditionalFormatting sqref="B116:I116">
    <cfRule type="expression" dxfId="121" priority="92" stopIfTrue="1">
      <formula>$A116&lt;&gt;""</formula>
    </cfRule>
  </conditionalFormatting>
  <conditionalFormatting sqref="E116:F116">
    <cfRule type="expression" dxfId="120" priority="90" stopIfTrue="1">
      <formula>$A116&lt;&gt;""</formula>
    </cfRule>
  </conditionalFormatting>
  <conditionalFormatting sqref="A116">
    <cfRule type="expression" dxfId="119" priority="91" stopIfTrue="1">
      <formula>$A116&lt;&gt;""</formula>
    </cfRule>
  </conditionalFormatting>
  <conditionalFormatting sqref="A117">
    <cfRule type="expression" dxfId="118" priority="89" stopIfTrue="1">
      <formula>$A117&lt;&gt;""</formula>
    </cfRule>
  </conditionalFormatting>
  <conditionalFormatting sqref="B117:I117">
    <cfRule type="expression" dxfId="117" priority="88" stopIfTrue="1">
      <formula>$A117&lt;&gt;""</formula>
    </cfRule>
  </conditionalFormatting>
  <conditionalFormatting sqref="E117:F117">
    <cfRule type="expression" dxfId="116" priority="86" stopIfTrue="1">
      <formula>$A117&lt;&gt;""</formula>
    </cfRule>
  </conditionalFormatting>
  <conditionalFormatting sqref="A117">
    <cfRule type="expression" dxfId="115" priority="87" stopIfTrue="1">
      <formula>$A117&lt;&gt;""</formula>
    </cfRule>
  </conditionalFormatting>
  <conditionalFormatting sqref="A118">
    <cfRule type="expression" dxfId="114" priority="85" stopIfTrue="1">
      <formula>$A118&lt;&gt;""</formula>
    </cfRule>
  </conditionalFormatting>
  <conditionalFormatting sqref="A118">
    <cfRule type="expression" dxfId="113" priority="84" stopIfTrue="1">
      <formula>$A118&lt;&gt;""</formula>
    </cfRule>
  </conditionalFormatting>
  <conditionalFormatting sqref="I118">
    <cfRule type="expression" dxfId="112" priority="83" stopIfTrue="1">
      <formula>$A118&lt;&gt;""</formula>
    </cfRule>
  </conditionalFormatting>
  <conditionalFormatting sqref="B118:H118">
    <cfRule type="expression" dxfId="111" priority="82" stopIfTrue="1">
      <formula>$A118&lt;&gt;""</formula>
    </cfRule>
  </conditionalFormatting>
  <conditionalFormatting sqref="E118:F118">
    <cfRule type="expression" dxfId="110" priority="81" stopIfTrue="1">
      <formula>$A118&lt;&gt;""</formula>
    </cfRule>
  </conditionalFormatting>
  <conditionalFormatting sqref="A120">
    <cfRule type="expression" dxfId="109" priority="80" stopIfTrue="1">
      <formula>$A120&lt;&gt;""</formula>
    </cfRule>
  </conditionalFormatting>
  <conditionalFormatting sqref="B120:D120 F120:I120">
    <cfRule type="expression" dxfId="108" priority="79" stopIfTrue="1">
      <formula>$A120&lt;&gt;""</formula>
    </cfRule>
  </conditionalFormatting>
  <conditionalFormatting sqref="F120">
    <cfRule type="expression" dxfId="107" priority="77" stopIfTrue="1">
      <formula>$A120&lt;&gt;""</formula>
    </cfRule>
  </conditionalFormatting>
  <conditionalFormatting sqref="A120">
    <cfRule type="expression" dxfId="106" priority="78" stopIfTrue="1">
      <formula>$A120&lt;&gt;""</formula>
    </cfRule>
  </conditionalFormatting>
  <conditionalFormatting sqref="E119">
    <cfRule type="expression" dxfId="105" priority="76" stopIfTrue="1">
      <formula>$A119&lt;&gt;""</formula>
    </cfRule>
  </conditionalFormatting>
  <conditionalFormatting sqref="E119">
    <cfRule type="expression" dxfId="104" priority="75" stopIfTrue="1">
      <formula>$A119&lt;&gt;""</formula>
    </cfRule>
  </conditionalFormatting>
  <conditionalFormatting sqref="E120">
    <cfRule type="expression" dxfId="103" priority="74" stopIfTrue="1">
      <formula>$A120&lt;&gt;""</formula>
    </cfRule>
  </conditionalFormatting>
  <conditionalFormatting sqref="E120">
    <cfRule type="expression" dxfId="102" priority="73" stopIfTrue="1">
      <formula>$A120&lt;&gt;""</formula>
    </cfRule>
  </conditionalFormatting>
  <conditionalFormatting sqref="E121">
    <cfRule type="expression" dxfId="101" priority="72" stopIfTrue="1">
      <formula>$A121&lt;&gt;""</formula>
    </cfRule>
  </conditionalFormatting>
  <conditionalFormatting sqref="E121">
    <cfRule type="expression" dxfId="100" priority="71" stopIfTrue="1">
      <formula>$A121&lt;&gt;""</formula>
    </cfRule>
  </conditionalFormatting>
  <conditionalFormatting sqref="A122">
    <cfRule type="expression" dxfId="99" priority="70" stopIfTrue="1">
      <formula>$A122&lt;&gt;""</formula>
    </cfRule>
  </conditionalFormatting>
  <conditionalFormatting sqref="B122:D122 F122:I122">
    <cfRule type="expression" dxfId="98" priority="69" stopIfTrue="1">
      <formula>$A122&lt;&gt;""</formula>
    </cfRule>
  </conditionalFormatting>
  <conditionalFormatting sqref="F122">
    <cfRule type="expression" dxfId="97" priority="67" stopIfTrue="1">
      <formula>$A122&lt;&gt;""</formula>
    </cfRule>
  </conditionalFormatting>
  <conditionalFormatting sqref="A122">
    <cfRule type="expression" dxfId="96" priority="68" stopIfTrue="1">
      <formula>$A122&lt;&gt;""</formula>
    </cfRule>
  </conditionalFormatting>
  <conditionalFormatting sqref="E122">
    <cfRule type="expression" dxfId="95" priority="66" stopIfTrue="1">
      <formula>$A122&lt;&gt;""</formula>
    </cfRule>
  </conditionalFormatting>
  <conditionalFormatting sqref="E122">
    <cfRule type="expression" dxfId="94" priority="65" stopIfTrue="1">
      <formula>$A122&lt;&gt;""</formula>
    </cfRule>
  </conditionalFormatting>
  <conditionalFormatting sqref="A123">
    <cfRule type="expression" dxfId="93" priority="64" stopIfTrue="1">
      <formula>$A123&lt;&gt;""</formula>
    </cfRule>
  </conditionalFormatting>
  <conditionalFormatting sqref="B123:D123 F123:I123">
    <cfRule type="expression" dxfId="92" priority="63" stopIfTrue="1">
      <formula>$A123&lt;&gt;""</formula>
    </cfRule>
  </conditionalFormatting>
  <conditionalFormatting sqref="F123">
    <cfRule type="expression" dxfId="91" priority="61" stopIfTrue="1">
      <formula>$A123&lt;&gt;""</formula>
    </cfRule>
  </conditionalFormatting>
  <conditionalFormatting sqref="A123">
    <cfRule type="expression" dxfId="90" priority="62" stopIfTrue="1">
      <formula>$A123&lt;&gt;""</formula>
    </cfRule>
  </conditionalFormatting>
  <conditionalFormatting sqref="E123">
    <cfRule type="expression" dxfId="89" priority="60" stopIfTrue="1">
      <formula>$A123&lt;&gt;""</formula>
    </cfRule>
  </conditionalFormatting>
  <conditionalFormatting sqref="E123">
    <cfRule type="expression" dxfId="88" priority="59" stopIfTrue="1">
      <formula>$A123&lt;&gt;""</formula>
    </cfRule>
  </conditionalFormatting>
  <conditionalFormatting sqref="A124">
    <cfRule type="expression" dxfId="87" priority="58" stopIfTrue="1">
      <formula>$A124&lt;&gt;""</formula>
    </cfRule>
  </conditionalFormatting>
  <conditionalFormatting sqref="B124:I124">
    <cfRule type="expression" dxfId="86" priority="57" stopIfTrue="1">
      <formula>$A124&lt;&gt;""</formula>
    </cfRule>
  </conditionalFormatting>
  <conditionalFormatting sqref="E124:F124">
    <cfRule type="expression" dxfId="85" priority="55" stopIfTrue="1">
      <formula>$A124&lt;&gt;""</formula>
    </cfRule>
  </conditionalFormatting>
  <conditionalFormatting sqref="A124">
    <cfRule type="expression" dxfId="84" priority="56" stopIfTrue="1">
      <formula>$A124&lt;&gt;""</formula>
    </cfRule>
  </conditionalFormatting>
  <conditionalFormatting sqref="A125">
    <cfRule type="expression" dxfId="83" priority="54" stopIfTrue="1">
      <formula>$A125&lt;&gt;""</formula>
    </cfRule>
  </conditionalFormatting>
  <conditionalFormatting sqref="A125">
    <cfRule type="expression" dxfId="82" priority="53" stopIfTrue="1">
      <formula>$A125&lt;&gt;""</formula>
    </cfRule>
  </conditionalFormatting>
  <conditionalFormatting sqref="I125">
    <cfRule type="expression" dxfId="81" priority="52" stopIfTrue="1">
      <formula>$A125&lt;&gt;""</formula>
    </cfRule>
  </conditionalFormatting>
  <conditionalFormatting sqref="B125:H125">
    <cfRule type="expression" dxfId="80" priority="51" stopIfTrue="1">
      <formula>$A125&lt;&gt;""</formula>
    </cfRule>
  </conditionalFormatting>
  <conditionalFormatting sqref="E125:F125">
    <cfRule type="expression" dxfId="79" priority="50" stopIfTrue="1">
      <formula>$A125&lt;&gt;""</formula>
    </cfRule>
  </conditionalFormatting>
  <conditionalFormatting sqref="E127">
    <cfRule type="expression" dxfId="78" priority="49" stopIfTrue="1">
      <formula>$A127&lt;&gt;""</formula>
    </cfRule>
  </conditionalFormatting>
  <conditionalFormatting sqref="E127">
    <cfRule type="expression" dxfId="77" priority="48" stopIfTrue="1">
      <formula>$A127&lt;&gt;""</formula>
    </cfRule>
  </conditionalFormatting>
  <conditionalFormatting sqref="F128:H128">
    <cfRule type="expression" dxfId="76" priority="47" stopIfTrue="1">
      <formula>$A128&lt;&gt;""</formula>
    </cfRule>
  </conditionalFormatting>
  <conditionalFormatting sqref="F128:F131">
    <cfRule type="expression" dxfId="75" priority="46" stopIfTrue="1">
      <formula>$A128&lt;&gt;""</formula>
    </cfRule>
  </conditionalFormatting>
  <conditionalFormatting sqref="F129:H129">
    <cfRule type="expression" dxfId="74" priority="45" stopIfTrue="1">
      <formula>$A129&lt;&gt;""</formula>
    </cfRule>
  </conditionalFormatting>
  <conditionalFormatting sqref="E123">
    <cfRule type="expression" dxfId="73" priority="44" stopIfTrue="1">
      <formula>$A123&lt;&gt;""</formula>
    </cfRule>
  </conditionalFormatting>
  <conditionalFormatting sqref="E123">
    <cfRule type="expression" dxfId="72" priority="43" stopIfTrue="1">
      <formula>$A123&lt;&gt;""</formula>
    </cfRule>
  </conditionalFormatting>
  <conditionalFormatting sqref="A124">
    <cfRule type="expression" dxfId="71" priority="42" stopIfTrue="1">
      <formula>$A124&lt;&gt;""</formula>
    </cfRule>
  </conditionalFormatting>
  <conditionalFormatting sqref="B124:D124 F124:I124">
    <cfRule type="expression" dxfId="70" priority="41" stopIfTrue="1">
      <formula>$A124&lt;&gt;""</formula>
    </cfRule>
  </conditionalFormatting>
  <conditionalFormatting sqref="F124">
    <cfRule type="expression" dxfId="69" priority="39" stopIfTrue="1">
      <formula>$A124&lt;&gt;""</formula>
    </cfRule>
  </conditionalFormatting>
  <conditionalFormatting sqref="A124">
    <cfRule type="expression" dxfId="68" priority="40" stopIfTrue="1">
      <formula>$A124&lt;&gt;""</formula>
    </cfRule>
  </conditionalFormatting>
  <conditionalFormatting sqref="E124">
    <cfRule type="expression" dxfId="67" priority="38" stopIfTrue="1">
      <formula>$A124&lt;&gt;""</formula>
    </cfRule>
  </conditionalFormatting>
  <conditionalFormatting sqref="E124">
    <cfRule type="expression" dxfId="66" priority="37" stopIfTrue="1">
      <formula>$A124&lt;&gt;""</formula>
    </cfRule>
  </conditionalFormatting>
  <conditionalFormatting sqref="A125">
    <cfRule type="expression" dxfId="65" priority="36" stopIfTrue="1">
      <formula>$A125&lt;&gt;""</formula>
    </cfRule>
  </conditionalFormatting>
  <conditionalFormatting sqref="B125:D125 F125:I125">
    <cfRule type="expression" dxfId="64" priority="35" stopIfTrue="1">
      <formula>$A125&lt;&gt;""</formula>
    </cfRule>
  </conditionalFormatting>
  <conditionalFormatting sqref="F125">
    <cfRule type="expression" dxfId="63" priority="33" stopIfTrue="1">
      <formula>$A125&lt;&gt;""</formula>
    </cfRule>
  </conditionalFormatting>
  <conditionalFormatting sqref="A125">
    <cfRule type="expression" dxfId="62" priority="34" stopIfTrue="1">
      <formula>$A125&lt;&gt;""</formula>
    </cfRule>
  </conditionalFormatting>
  <conditionalFormatting sqref="E125">
    <cfRule type="expression" dxfId="61" priority="32" stopIfTrue="1">
      <formula>$A125&lt;&gt;""</formula>
    </cfRule>
  </conditionalFormatting>
  <conditionalFormatting sqref="E125">
    <cfRule type="expression" dxfId="60" priority="31" stopIfTrue="1">
      <formula>$A125&lt;&gt;""</formula>
    </cfRule>
  </conditionalFormatting>
  <conditionalFormatting sqref="A126">
    <cfRule type="expression" dxfId="59" priority="30" stopIfTrue="1">
      <formula>$A126&lt;&gt;""</formula>
    </cfRule>
  </conditionalFormatting>
  <conditionalFormatting sqref="B126:I126">
    <cfRule type="expression" dxfId="58" priority="29" stopIfTrue="1">
      <formula>$A126&lt;&gt;""</formula>
    </cfRule>
  </conditionalFormatting>
  <conditionalFormatting sqref="E126:F126">
    <cfRule type="expression" dxfId="57" priority="27" stopIfTrue="1">
      <formula>$A126&lt;&gt;""</formula>
    </cfRule>
  </conditionalFormatting>
  <conditionalFormatting sqref="A126">
    <cfRule type="expression" dxfId="56" priority="28" stopIfTrue="1">
      <formula>$A126&lt;&gt;""</formula>
    </cfRule>
  </conditionalFormatting>
  <conditionalFormatting sqref="A127">
    <cfRule type="expression" dxfId="55" priority="26" stopIfTrue="1">
      <formula>$A127&lt;&gt;""</formula>
    </cfRule>
  </conditionalFormatting>
  <conditionalFormatting sqref="A127">
    <cfRule type="expression" dxfId="54" priority="25" stopIfTrue="1">
      <formula>$A127&lt;&gt;""</formula>
    </cfRule>
  </conditionalFormatting>
  <conditionalFormatting sqref="I127">
    <cfRule type="expression" dxfId="53" priority="24" stopIfTrue="1">
      <formula>$A127&lt;&gt;""</formula>
    </cfRule>
  </conditionalFormatting>
  <conditionalFormatting sqref="B127:H127">
    <cfRule type="expression" dxfId="52" priority="23" stopIfTrue="1">
      <formula>$A127&lt;&gt;""</formula>
    </cfRule>
  </conditionalFormatting>
  <conditionalFormatting sqref="E127:F127">
    <cfRule type="expression" dxfId="51" priority="22" stopIfTrue="1">
      <formula>$A127&lt;&gt;""</formula>
    </cfRule>
  </conditionalFormatting>
  <conditionalFormatting sqref="E129">
    <cfRule type="expression" dxfId="50" priority="21" stopIfTrue="1">
      <formula>$A129&lt;&gt;""</formula>
    </cfRule>
  </conditionalFormatting>
  <conditionalFormatting sqref="E129">
    <cfRule type="expression" dxfId="49" priority="20" stopIfTrue="1">
      <formula>$A129&lt;&gt;""</formula>
    </cfRule>
  </conditionalFormatting>
  <conditionalFormatting sqref="F130:H130">
    <cfRule type="expression" dxfId="48" priority="19" stopIfTrue="1">
      <formula>$A130&lt;&gt;""</formula>
    </cfRule>
  </conditionalFormatting>
  <conditionalFormatting sqref="F131:H131">
    <cfRule type="expression" dxfId="47" priority="18" stopIfTrue="1">
      <formula>$A131&lt;&gt;""</formula>
    </cfRule>
  </conditionalFormatting>
  <conditionalFormatting sqref="G121">
    <cfRule type="expression" dxfId="46" priority="17" stopIfTrue="1">
      <formula>$A121&lt;&gt;""</formula>
    </cfRule>
  </conditionalFormatting>
  <conditionalFormatting sqref="E133">
    <cfRule type="expression" dxfId="45" priority="16" stopIfTrue="1">
      <formula>$A133&lt;&gt;""</formula>
    </cfRule>
  </conditionalFormatting>
  <conditionalFormatting sqref="E133">
    <cfRule type="expression" dxfId="44" priority="15" stopIfTrue="1">
      <formula>$A133&lt;&gt;""</formula>
    </cfRule>
  </conditionalFormatting>
  <conditionalFormatting sqref="A133">
    <cfRule type="expression" dxfId="43" priority="14" stopIfTrue="1">
      <formula>$A133&lt;&gt;""</formula>
    </cfRule>
  </conditionalFormatting>
  <conditionalFormatting sqref="A133">
    <cfRule type="expression" dxfId="42" priority="13" stopIfTrue="1">
      <formula>$A133&lt;&gt;""</formula>
    </cfRule>
  </conditionalFormatting>
  <conditionalFormatting sqref="I133">
    <cfRule type="expression" dxfId="41" priority="12" stopIfTrue="1">
      <formula>$A133&lt;&gt;""</formula>
    </cfRule>
  </conditionalFormatting>
  <conditionalFormatting sqref="B133:H133">
    <cfRule type="expression" dxfId="40" priority="11" stopIfTrue="1">
      <formula>$A133&lt;&gt;""</formula>
    </cfRule>
  </conditionalFormatting>
  <conditionalFormatting sqref="E133:F133">
    <cfRule type="expression" dxfId="39" priority="10" stopIfTrue="1">
      <formula>$A133&lt;&gt;""</formula>
    </cfRule>
  </conditionalFormatting>
  <conditionalFormatting sqref="F134">
    <cfRule type="expression" dxfId="8" priority="9" stopIfTrue="1">
      <formula>$A134&lt;&gt;""</formula>
    </cfRule>
  </conditionalFormatting>
  <conditionalFormatting sqref="F134:H134">
    <cfRule type="expression" dxfId="7" priority="8" stopIfTrue="1">
      <formula>$A134&lt;&gt;""</formula>
    </cfRule>
  </conditionalFormatting>
  <conditionalFormatting sqref="E135">
    <cfRule type="expression" dxfId="6" priority="7" stopIfTrue="1">
      <formula>$A135&lt;&gt;""</formula>
    </cfRule>
  </conditionalFormatting>
  <conditionalFormatting sqref="E135">
    <cfRule type="expression" dxfId="5" priority="6" stopIfTrue="1">
      <formula>$A135&lt;&gt;""</formula>
    </cfRule>
  </conditionalFormatting>
  <conditionalFormatting sqref="A135">
    <cfRule type="expression" dxfId="4" priority="5" stopIfTrue="1">
      <formula>$A135&lt;&gt;""</formula>
    </cfRule>
  </conditionalFormatting>
  <conditionalFormatting sqref="A135">
    <cfRule type="expression" dxfId="3" priority="4" stopIfTrue="1">
      <formula>$A135&lt;&gt;""</formula>
    </cfRule>
  </conditionalFormatting>
  <conditionalFormatting sqref="I135">
    <cfRule type="expression" dxfId="2" priority="3" stopIfTrue="1">
      <formula>$A135&lt;&gt;""</formula>
    </cfRule>
  </conditionalFormatting>
  <conditionalFormatting sqref="B135:H135">
    <cfRule type="expression" dxfId="1" priority="2" stopIfTrue="1">
      <formula>$A135&lt;&gt;""</formula>
    </cfRule>
  </conditionalFormatting>
  <conditionalFormatting sqref="E135:F135">
    <cfRule type="expression" dxfId="0" priority="1" stopIfTrue="1">
      <formula>$A135&lt;&gt;""</formula>
    </cfRule>
  </conditionalFormatting>
  <dataValidations count="5">
    <dataValidation type="date" allowBlank="1" showInputMessage="1" showErrorMessage="1" sqref="D102 D104:D106 D5001:D65536" xr:uid="{00000000-0002-0000-0300-000000000000}">
      <formula1>42370</formula1>
      <formula2>42735</formula2>
    </dataValidation>
    <dataValidation type="list" allowBlank="1" sqref="E107:E5000" xr:uid="{00000000-0002-0000-0300-000001000000}">
      <formula1>$E$96:$E$99</formula1>
    </dataValidation>
    <dataValidation type="list" allowBlank="1" showInputMessage="1" showErrorMessage="1" sqref="A107:A5000" xr:uid="{00000000-0002-0000-0300-000002000000}">
      <formula1>OFFSET($A$1,0,0,$B$3,1)</formula1>
    </dataValidation>
    <dataValidation allowBlank="1" sqref="F107:F5000" xr:uid="{00000000-0002-0000-0300-000003000000}"/>
    <dataValidation type="list" allowBlank="1" showInputMessage="1" showErrorMessage="1" errorTitle="Chyba !" error="zadajte (vyberte zo zoznamu) platný analytický kód podľa nápovedy k bunke I104" sqref="I107:I10000" xr:uid="{00000000-0002-0000-03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Z129"/>
  <sheetViews>
    <sheetView topLeftCell="A14"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76" t="s">
        <v>1350</v>
      </c>
      <c r="B1" s="376"/>
      <c r="C1" s="376"/>
      <c r="D1" s="376"/>
      <c r="E1" s="376"/>
      <c r="F1" s="376"/>
      <c r="G1" s="376"/>
      <c r="H1" s="376"/>
      <c r="I1" s="376"/>
    </row>
    <row r="2" spans="1:26" ht="7.5" customHeight="1" x14ac:dyDescent="0.2">
      <c r="C2" s="9"/>
      <c r="D2" s="9"/>
      <c r="E2" s="9"/>
      <c r="F2" s="9"/>
      <c r="G2" s="9"/>
      <c r="H2" s="9"/>
      <c r="I2" s="9"/>
    </row>
    <row r="3" spans="1:26" s="10" customFormat="1" ht="26.1" customHeight="1" x14ac:dyDescent="0.2">
      <c r="B3" s="196" t="s">
        <v>491</v>
      </c>
      <c r="C3" s="377" t="str">
        <f>INDEX(Adr!B2:B127,Doklady!B102)</f>
        <v>Slovenská nohejbalová asociácia</v>
      </c>
      <c r="D3" s="377"/>
      <c r="E3" s="377"/>
      <c r="F3" s="377"/>
      <c r="G3" s="270"/>
      <c r="H3" s="270"/>
      <c r="I3" s="90" t="str">
        <f>Doklady!H100</f>
        <v>V2</v>
      </c>
      <c r="J3" s="113"/>
      <c r="K3" s="114"/>
      <c r="L3" s="114"/>
      <c r="M3" s="114"/>
      <c r="N3" s="114"/>
      <c r="O3" s="114"/>
      <c r="P3" s="114"/>
      <c r="Q3" s="114"/>
      <c r="R3" s="114"/>
      <c r="S3" s="114"/>
      <c r="T3" s="114"/>
      <c r="U3" s="113"/>
      <c r="V3" s="113"/>
      <c r="W3" s="113"/>
      <c r="X3" s="113"/>
      <c r="Y3" s="113"/>
      <c r="Z3" s="113"/>
    </row>
    <row r="4" spans="1:26" s="10" customFormat="1" ht="12.75" x14ac:dyDescent="0.2">
      <c r="B4" s="89" t="s">
        <v>518</v>
      </c>
      <c r="C4" s="91" t="str">
        <f>INDEX(Adr!A2:A200,Doklady!B102)</f>
        <v>30806887</v>
      </c>
      <c r="I4" s="90">
        <f>Doklady!H101</f>
        <v>44648</v>
      </c>
      <c r="J4" s="113"/>
      <c r="K4" s="114"/>
      <c r="L4" s="114"/>
      <c r="M4" s="114"/>
      <c r="N4" s="114"/>
      <c r="O4" s="114"/>
      <c r="P4" s="114"/>
      <c r="Q4" s="114"/>
      <c r="R4" s="114"/>
      <c r="S4" s="114"/>
      <c r="T4" s="114"/>
      <c r="U4" s="113"/>
      <c r="V4" s="113"/>
      <c r="W4" s="113"/>
      <c r="X4" s="113"/>
      <c r="Y4" s="113"/>
      <c r="Z4" s="113"/>
    </row>
    <row r="5" spans="1:26" s="10" customFormat="1" ht="12.75" x14ac:dyDescent="0.2">
      <c r="B5" s="89" t="s">
        <v>740</v>
      </c>
      <c r="C5" s="10" t="str">
        <f>INDEX(Adr!C2:C200,Doklady!B102)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519</v>
      </c>
      <c r="C6" s="10" t="str">
        <f>INDEX(Adr!D2:D200,Doklady!B102)&amp;", "&amp;INDEX(Adr!E2:E200,Doklady!B102)&amp;", "&amp;INDEX(Adr!F2:F200,Doklady!B102)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741</v>
      </c>
      <c r="C9" s="156" t="s">
        <v>775</v>
      </c>
      <c r="D9" s="156" t="s">
        <v>802</v>
      </c>
      <c r="E9" s="378" t="s">
        <v>776</v>
      </c>
      <c r="F9" s="379"/>
      <c r="J9" s="9"/>
      <c r="L9" s="149"/>
      <c r="M9" s="149"/>
      <c r="N9" s="149"/>
      <c r="O9" s="149"/>
      <c r="P9" s="149"/>
      <c r="Q9" s="149"/>
      <c r="R9" s="149"/>
      <c r="S9" s="149"/>
    </row>
    <row r="10" spans="1:26" ht="18" x14ac:dyDescent="0.25">
      <c r="A10" s="94" t="s">
        <v>7</v>
      </c>
      <c r="B10" s="95" t="s">
        <v>938</v>
      </c>
      <c r="C10" s="157">
        <f>SUMIF(FP!J:J,Doklady!$B$1&amp;A10,FP!D:D)</f>
        <v>0</v>
      </c>
      <c r="D10" s="157">
        <f>C10-E10</f>
        <v>0</v>
      </c>
      <c r="E10" s="369">
        <f>SUMIF(K:K,A10,I:I)</f>
        <v>0</v>
      </c>
      <c r="F10" s="370"/>
      <c r="J10" s="9"/>
      <c r="L10" s="151" t="s">
        <v>758</v>
      </c>
      <c r="M10" s="149"/>
      <c r="N10" s="149"/>
      <c r="O10" s="149"/>
      <c r="P10" s="149"/>
      <c r="Q10" s="149"/>
      <c r="R10" s="149"/>
      <c r="S10" s="149"/>
    </row>
    <row r="11" spans="1:26" ht="18" x14ac:dyDescent="0.25">
      <c r="A11" s="94" t="s">
        <v>6</v>
      </c>
      <c r="B11" s="95" t="s">
        <v>198</v>
      </c>
      <c r="C11" s="157">
        <f>SUMIF(FP!J:J,Doklady!$B$1&amp;A11,FP!D:D)</f>
        <v>0</v>
      </c>
      <c r="D11" s="157">
        <f>+C11-E11</f>
        <v>0</v>
      </c>
      <c r="E11" s="380">
        <f>+I39-I42+I44-I47</f>
        <v>0</v>
      </c>
      <c r="F11" s="381"/>
      <c r="J11" s="213"/>
      <c r="L11" s="197">
        <f>L41</f>
        <v>2</v>
      </c>
      <c r="M11" s="149"/>
      <c r="N11" s="149"/>
      <c r="O11" s="149"/>
      <c r="P11" s="149"/>
      <c r="Q11" s="149"/>
      <c r="R11" s="149"/>
      <c r="S11" s="149"/>
    </row>
    <row r="12" spans="1:26" ht="18" x14ac:dyDescent="0.25">
      <c r="A12" s="94" t="s">
        <v>10</v>
      </c>
      <c r="B12" s="95" t="s">
        <v>199</v>
      </c>
      <c r="C12" s="157">
        <f>SUMIF(FP!J:J,Doklady!$B$1&amp;A12,FP!D:D)</f>
        <v>10000</v>
      </c>
      <c r="D12" s="157">
        <f>C12-E12</f>
        <v>3707.99</v>
      </c>
      <c r="E12" s="369">
        <f>SUMIF(K:K,A12,I:I)</f>
        <v>6292.01</v>
      </c>
      <c r="F12" s="370"/>
      <c r="J12" s="214"/>
      <c r="L12" s="197" t="str">
        <f>L42</f>
        <v>2</v>
      </c>
      <c r="N12" s="149"/>
      <c r="O12" s="149"/>
      <c r="P12" s="149"/>
      <c r="Q12" s="149"/>
      <c r="R12" s="149"/>
      <c r="S12" s="149"/>
    </row>
    <row r="13" spans="1:26" ht="18" x14ac:dyDescent="0.25">
      <c r="A13" s="94" t="s">
        <v>9</v>
      </c>
      <c r="B13" s="95" t="s">
        <v>200</v>
      </c>
      <c r="C13" s="157">
        <f>SUMIF(FP!J:J,Doklady!$B$1&amp;A13,FP!D:D)</f>
        <v>0</v>
      </c>
      <c r="D13" s="157">
        <f>C13-E13</f>
        <v>0</v>
      </c>
      <c r="E13" s="369">
        <f>SUMIF(K:K,A13,I:I)</f>
        <v>0</v>
      </c>
      <c r="F13" s="370"/>
      <c r="J13" s="9"/>
      <c r="L13" s="197">
        <f>L46</f>
        <v>2</v>
      </c>
      <c r="N13" s="149"/>
      <c r="O13" s="149"/>
      <c r="P13" s="149"/>
      <c r="Q13" s="149"/>
      <c r="R13" s="149"/>
      <c r="S13" s="149"/>
    </row>
    <row r="14" spans="1:26" ht="18.75" thickBot="1" x14ac:dyDescent="0.3">
      <c r="A14" s="94" t="s">
        <v>12</v>
      </c>
      <c r="B14" s="95" t="s">
        <v>747</v>
      </c>
      <c r="C14" s="157">
        <f>SUMIF(FP!J:J,Doklady!$B$1&amp;A14,FP!D:D)</f>
        <v>0</v>
      </c>
      <c r="D14" s="157">
        <f>C14-E14</f>
        <v>0</v>
      </c>
      <c r="E14" s="382">
        <f>SUMIF(K:K,A14,I:I)</f>
        <v>0</v>
      </c>
      <c r="F14" s="383"/>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64" t="s">
        <v>768</v>
      </c>
      <c r="C16" s="365"/>
      <c r="D16" s="365"/>
      <c r="E16" s="365"/>
      <c r="F16" s="365"/>
      <c r="G16" s="365"/>
      <c r="H16" s="366"/>
      <c r="I16" s="172" t="s">
        <v>801</v>
      </c>
      <c r="J16" s="113"/>
      <c r="K16" s="114"/>
      <c r="L16" s="114"/>
      <c r="M16" s="114"/>
      <c r="N16" s="114"/>
      <c r="O16" s="114"/>
      <c r="P16" s="114"/>
      <c r="Q16" s="114"/>
      <c r="R16" s="114"/>
      <c r="S16" s="114"/>
      <c r="T16" s="114"/>
      <c r="U16" s="113"/>
      <c r="V16" s="113"/>
      <c r="W16" s="113"/>
      <c r="X16" s="113"/>
      <c r="Y16" s="113"/>
      <c r="Z16" s="113"/>
    </row>
    <row r="17" spans="1:20" x14ac:dyDescent="0.2">
      <c r="A17" s="146" t="s">
        <v>202</v>
      </c>
      <c r="B17" s="367" t="s">
        <v>920</v>
      </c>
      <c r="C17" s="367"/>
      <c r="D17" s="367"/>
      <c r="E17" s="367"/>
      <c r="F17" s="367"/>
      <c r="G17" s="367"/>
      <c r="H17" s="367"/>
      <c r="I17" s="98">
        <f>SUMIF(FP!I:I,Doklady!$B$1&amp;A17,FP!D:D)</f>
        <v>0</v>
      </c>
      <c r="T17" s="115"/>
    </row>
    <row r="18" spans="1:20" ht="12.75" customHeight="1" x14ac:dyDescent="0.2">
      <c r="A18" s="171" t="s">
        <v>203</v>
      </c>
      <c r="B18" s="367" t="s">
        <v>955</v>
      </c>
      <c r="C18" s="367"/>
      <c r="D18" s="367"/>
      <c r="E18" s="367"/>
      <c r="F18" s="367"/>
      <c r="G18" s="367"/>
      <c r="H18" s="367"/>
      <c r="I18" s="98">
        <f>SUMIF(FP!I:I,Doklady!$B$1&amp;A18,FP!D:D)</f>
        <v>0</v>
      </c>
    </row>
    <row r="19" spans="1:20" ht="12.75" customHeight="1" x14ac:dyDescent="0.2">
      <c r="A19" s="146" t="s">
        <v>204</v>
      </c>
      <c r="B19" s="367" t="s">
        <v>922</v>
      </c>
      <c r="C19" s="367"/>
      <c r="D19" s="367"/>
      <c r="E19" s="367"/>
      <c r="F19" s="367"/>
      <c r="G19" s="367"/>
      <c r="H19" s="367"/>
      <c r="I19" s="98">
        <f>SUMIF(FP!I:I,Doklady!$B$1&amp;A19,FP!D:D)</f>
        <v>0</v>
      </c>
    </row>
    <row r="20" spans="1:20" x14ac:dyDescent="0.2">
      <c r="A20" s="171" t="s">
        <v>205</v>
      </c>
      <c r="B20" s="361" t="s">
        <v>921</v>
      </c>
      <c r="C20" s="362"/>
      <c r="D20" s="362"/>
      <c r="E20" s="362"/>
      <c r="F20" s="362"/>
      <c r="G20" s="362"/>
      <c r="H20" s="363"/>
      <c r="I20" s="98">
        <f>SUMIF(FP!I:I,Doklady!$B$1&amp;A20,FP!D:D)</f>
        <v>0</v>
      </c>
      <c r="T20" s="115"/>
    </row>
    <row r="21" spans="1:20" x14ac:dyDescent="0.2">
      <c r="A21" s="146" t="s">
        <v>206</v>
      </c>
      <c r="B21" s="361" t="s">
        <v>923</v>
      </c>
      <c r="C21" s="362"/>
      <c r="D21" s="362"/>
      <c r="E21" s="362"/>
      <c r="F21" s="362"/>
      <c r="G21" s="362"/>
      <c r="H21" s="363"/>
      <c r="I21" s="98">
        <f>SUMIF(FP!I:I,Doklady!$B$1&amp;A21,FP!D:D)</f>
        <v>0</v>
      </c>
      <c r="T21" s="115"/>
    </row>
    <row r="22" spans="1:20" x14ac:dyDescent="0.2">
      <c r="A22" s="171" t="s">
        <v>207</v>
      </c>
      <c r="B22" s="361" t="s">
        <v>1493</v>
      </c>
      <c r="C22" s="362"/>
      <c r="D22" s="362"/>
      <c r="E22" s="362"/>
      <c r="F22" s="362"/>
      <c r="G22" s="362"/>
      <c r="H22" s="363"/>
      <c r="I22" s="98">
        <f>SUMIF(FP!I:I,Doklady!$B$1&amp;A22,FP!D:D)</f>
        <v>0</v>
      </c>
      <c r="T22" s="115"/>
    </row>
    <row r="23" spans="1:20" x14ac:dyDescent="0.2">
      <c r="A23" s="146" t="s">
        <v>208</v>
      </c>
      <c r="B23" s="361" t="s">
        <v>1087</v>
      </c>
      <c r="C23" s="362"/>
      <c r="D23" s="362"/>
      <c r="E23" s="362"/>
      <c r="F23" s="362"/>
      <c r="G23" s="362"/>
      <c r="H23" s="363"/>
      <c r="I23" s="98">
        <f>SUMIF(FP!I:I,Doklady!$B$1&amp;A23,FP!D:D)</f>
        <v>0</v>
      </c>
      <c r="T23" s="115"/>
    </row>
    <row r="24" spans="1:20" x14ac:dyDescent="0.2">
      <c r="A24" s="171" t="s">
        <v>209</v>
      </c>
      <c r="B24" s="361" t="s">
        <v>1088</v>
      </c>
      <c r="C24" s="362"/>
      <c r="D24" s="362"/>
      <c r="E24" s="362"/>
      <c r="F24" s="362"/>
      <c r="G24" s="362"/>
      <c r="H24" s="363"/>
      <c r="I24" s="98">
        <f>SUMIF(FP!I:I,Doklady!$B$1&amp;A24,FP!D:D)</f>
        <v>0</v>
      </c>
      <c r="T24" s="115"/>
    </row>
    <row r="25" spans="1:20" x14ac:dyDescent="0.2">
      <c r="A25" s="146" t="s">
        <v>210</v>
      </c>
      <c r="B25" s="361" t="s">
        <v>1494</v>
      </c>
      <c r="C25" s="362"/>
      <c r="D25" s="362"/>
      <c r="E25" s="362"/>
      <c r="F25" s="362"/>
      <c r="G25" s="362"/>
      <c r="H25" s="363"/>
      <c r="I25" s="98">
        <f>SUMIF(FP!I:I,Doklady!$B$1&amp;A25,FP!D:D)</f>
        <v>0</v>
      </c>
      <c r="T25" s="115"/>
    </row>
    <row r="26" spans="1:20" x14ac:dyDescent="0.2">
      <c r="A26" s="171" t="s">
        <v>211</v>
      </c>
      <c r="B26" s="361" t="s">
        <v>1090</v>
      </c>
      <c r="C26" s="362"/>
      <c r="D26" s="362"/>
      <c r="E26" s="362"/>
      <c r="F26" s="362"/>
      <c r="G26" s="362"/>
      <c r="H26" s="363"/>
      <c r="I26" s="98">
        <f>SUMIF(FP!I:I,Doklady!$B$1&amp;A26,FP!D:D)</f>
        <v>0</v>
      </c>
      <c r="T26" s="115"/>
    </row>
    <row r="27" spans="1:20" x14ac:dyDescent="0.2">
      <c r="A27" s="146" t="s">
        <v>212</v>
      </c>
      <c r="B27" s="361" t="s">
        <v>1091</v>
      </c>
      <c r="C27" s="362"/>
      <c r="D27" s="362"/>
      <c r="E27" s="362"/>
      <c r="F27" s="362"/>
      <c r="G27" s="362"/>
      <c r="H27" s="363"/>
      <c r="I27" s="98">
        <f>SUMIF(FP!I:I,Doklady!$B$1&amp;A27,FP!D:D)</f>
        <v>0</v>
      </c>
      <c r="T27" s="115"/>
    </row>
    <row r="28" spans="1:20" x14ac:dyDescent="0.2">
      <c r="A28" s="171" t="s">
        <v>213</v>
      </c>
      <c r="B28" s="361" t="s">
        <v>1092</v>
      </c>
      <c r="C28" s="362"/>
      <c r="D28" s="362"/>
      <c r="E28" s="362"/>
      <c r="F28" s="362"/>
      <c r="G28" s="362"/>
      <c r="H28" s="363"/>
      <c r="I28" s="98">
        <f>SUMIF(FP!I:I,Doklady!$B$1&amp;A28,FP!D:D)</f>
        <v>0</v>
      </c>
      <c r="T28" s="115"/>
    </row>
    <row r="29" spans="1:20" x14ac:dyDescent="0.2">
      <c r="A29" s="146" t="s">
        <v>214</v>
      </c>
      <c r="B29" s="373" t="s">
        <v>1193</v>
      </c>
      <c r="C29" s="374"/>
      <c r="D29" s="374"/>
      <c r="E29" s="374"/>
      <c r="F29" s="374"/>
      <c r="G29" s="374"/>
      <c r="H29" s="375"/>
      <c r="I29" s="98">
        <f>SUMIF(FP!I:I,Doklady!$B$1&amp;A29,FP!D:D)</f>
        <v>10000</v>
      </c>
      <c r="T29" s="115"/>
    </row>
    <row r="30" spans="1:20" x14ac:dyDescent="0.2">
      <c r="A30" s="171" t="s">
        <v>215</v>
      </c>
      <c r="B30" s="357" t="s">
        <v>986</v>
      </c>
      <c r="C30" s="358"/>
      <c r="D30" s="358"/>
      <c r="E30" s="358"/>
      <c r="F30" s="358"/>
      <c r="G30" s="358"/>
      <c r="H30" s="359"/>
      <c r="I30" s="98">
        <f>SUMIF(FP!I:I,Doklady!$B$1&amp;A30,FP!D:D)</f>
        <v>0</v>
      </c>
      <c r="T30" s="115"/>
    </row>
    <row r="31" spans="1:20" ht="11.25" customHeight="1" x14ac:dyDescent="0.2">
      <c r="A31" s="146" t="s">
        <v>216</v>
      </c>
      <c r="B31" s="357" t="s">
        <v>1194</v>
      </c>
      <c r="C31" s="358"/>
      <c r="D31" s="358"/>
      <c r="E31" s="358"/>
      <c r="F31" s="358"/>
      <c r="G31" s="358"/>
      <c r="H31" s="359"/>
      <c r="I31" s="98">
        <f>SUMIF(FP!I:I,Doklady!$B$1&amp;A31,FP!D:D)</f>
        <v>0</v>
      </c>
      <c r="T31" s="115"/>
    </row>
    <row r="32" spans="1:20" x14ac:dyDescent="0.2">
      <c r="A32" s="171" t="s">
        <v>217</v>
      </c>
      <c r="B32" s="357" t="s">
        <v>1095</v>
      </c>
      <c r="C32" s="358"/>
      <c r="D32" s="358"/>
      <c r="E32" s="358"/>
      <c r="F32" s="358"/>
      <c r="G32" s="358"/>
      <c r="H32" s="359"/>
      <c r="I32" s="98">
        <f>SUMIF(FP!I:I,Doklady!$B$1&amp;A32,FP!D:D)</f>
        <v>0</v>
      </c>
      <c r="T32" s="115"/>
    </row>
    <row r="33" spans="1:21" x14ac:dyDescent="0.2">
      <c r="A33" s="146" t="s">
        <v>218</v>
      </c>
      <c r="B33" s="357"/>
      <c r="C33" s="358"/>
      <c r="D33" s="358"/>
      <c r="E33" s="358"/>
      <c r="F33" s="358"/>
      <c r="G33" s="358"/>
      <c r="H33" s="359"/>
      <c r="I33" s="98">
        <f>SUMIF(FP!I:I,Doklady!$B$1&amp;A33,FP!D:D)</f>
        <v>0</v>
      </c>
      <c r="T33" s="115"/>
    </row>
    <row r="34" spans="1:21" x14ac:dyDescent="0.2">
      <c r="A34" s="171" t="s">
        <v>219</v>
      </c>
      <c r="B34" s="360"/>
      <c r="C34" s="360"/>
      <c r="D34" s="360"/>
      <c r="E34" s="360"/>
      <c r="F34" s="360"/>
      <c r="G34" s="360"/>
      <c r="H34" s="360"/>
      <c r="I34" s="98">
        <f>SUMIF(FP!I:I,Doklady!$B$1&amp;A34,FP!D:D)</f>
        <v>0</v>
      </c>
      <c r="J34" s="9"/>
      <c r="K34" s="9"/>
    </row>
    <row r="36" spans="1:21" ht="12.75" x14ac:dyDescent="0.2">
      <c r="A36" s="152" t="s">
        <v>774</v>
      </c>
      <c r="B36" s="152"/>
      <c r="C36" s="279">
        <v>1</v>
      </c>
      <c r="D36" s="279">
        <v>2</v>
      </c>
      <c r="E36" s="279">
        <v>3</v>
      </c>
      <c r="F36" s="279">
        <v>4</v>
      </c>
      <c r="G36" s="279">
        <v>5</v>
      </c>
      <c r="H36" s="279">
        <v>5</v>
      </c>
      <c r="I36" s="153"/>
    </row>
    <row r="37" spans="1:21" ht="3.75" customHeight="1" x14ac:dyDescent="0.2"/>
    <row r="38" spans="1:21" ht="33.75" x14ac:dyDescent="0.2">
      <c r="A38" s="92" t="s">
        <v>3</v>
      </c>
      <c r="B38" s="92" t="str">
        <f>"Šport "&amp;K40</f>
        <v>Šport .</v>
      </c>
      <c r="C38" s="93" t="s">
        <v>1127</v>
      </c>
      <c r="D38" s="93" t="s">
        <v>1128</v>
      </c>
      <c r="E38" s="93" t="s">
        <v>1129</v>
      </c>
      <c r="F38" s="93" t="s">
        <v>1130</v>
      </c>
      <c r="G38" s="93" t="s">
        <v>1083</v>
      </c>
      <c r="H38" s="93" t="s">
        <v>1082</v>
      </c>
      <c r="I38" s="92" t="s">
        <v>520</v>
      </c>
      <c r="L38" s="112">
        <f>COUNTIF(FP!N:N,Doklady!B1&amp;"aB")</f>
        <v>0</v>
      </c>
    </row>
    <row r="39" spans="1:21" x14ac:dyDescent="0.2">
      <c r="A39" s="146" t="s">
        <v>202</v>
      </c>
      <c r="B39" s="147" t="s">
        <v>766</v>
      </c>
      <c r="C39" s="104">
        <f>I39*0</f>
        <v>0</v>
      </c>
      <c r="D39" s="104">
        <f>I39*0</f>
        <v>0</v>
      </c>
      <c r="E39" s="104">
        <f>I39*0</f>
        <v>0</v>
      </c>
      <c r="F39" s="104">
        <f>+I39*0.2</f>
        <v>0</v>
      </c>
      <c r="G39" s="104">
        <f>+MAX(I39-C39-D39-E39-F39-H39,0)</f>
        <v>0</v>
      </c>
      <c r="H39" s="104">
        <f>+IFERROR(VLOOKUP(K40&amp;" - kapitálové transfery",B$53:C$90,2,0),0)</f>
        <v>0</v>
      </c>
      <c r="I39" s="98">
        <f>SUMIF(FP!K:K,K40,FP!D:D)</f>
        <v>0</v>
      </c>
      <c r="L39" s="112">
        <f>COUNTIF(FP!N:N,Doklady!B1&amp;"aK")</f>
        <v>0</v>
      </c>
      <c r="T39" s="115"/>
    </row>
    <row r="40" spans="1:21" x14ac:dyDescent="0.2">
      <c r="A40" s="146" t="s">
        <v>202</v>
      </c>
      <c r="B40" s="147" t="s">
        <v>767</v>
      </c>
      <c r="C40" s="104">
        <f>DSUM(Doklady!A103:I10000,"GGG",Spolu!L40:M42)</f>
        <v>0</v>
      </c>
      <c r="D40" s="104">
        <f>DSUM(Doklady!A103:I10000,"GGG",Spolu!N40:O42)</f>
        <v>0</v>
      </c>
      <c r="E40" s="104">
        <f>DSUM(Doklady!A103:I10000,"GGG",Spolu!P40:Q42)</f>
        <v>0</v>
      </c>
      <c r="F40" s="104">
        <f>DSUM(Doklady!A103:I10000,"GGG",Spolu!R40:S42)</f>
        <v>0</v>
      </c>
      <c r="G40" s="104">
        <f>DSUM(Doklady!A103:I10000,"GGG",Spolu!T40:U42)-H40</f>
        <v>0</v>
      </c>
      <c r="H40" s="104">
        <f>+IFERROR(VLOOKUP(K40&amp;" - kapitálové transfery",B$53:D$90,3,0),0)</f>
        <v>0</v>
      </c>
      <c r="I40" s="98">
        <f>+C40+D40+E40+F40+G40+H40</f>
        <v>0</v>
      </c>
      <c r="J40" s="275" t="str">
        <f>+K45</f>
        <v>.</v>
      </c>
      <c r="K40" s="277" t="str">
        <f>IF(L38&gt;0,INDEX(FP!K:K,Doklady!B2),".")</f>
        <v>.</v>
      </c>
      <c r="L40" s="151" t="s">
        <v>758</v>
      </c>
      <c r="M40" s="151" t="s">
        <v>765</v>
      </c>
      <c r="N40" s="151" t="s">
        <v>758</v>
      </c>
      <c r="O40" s="151" t="s">
        <v>765</v>
      </c>
      <c r="P40" s="151" t="s">
        <v>758</v>
      </c>
      <c r="Q40" s="151" t="s">
        <v>765</v>
      </c>
      <c r="R40" s="151" t="s">
        <v>758</v>
      </c>
      <c r="S40" s="151" t="s">
        <v>765</v>
      </c>
      <c r="T40" s="151" t="s">
        <v>758</v>
      </c>
      <c r="U40" s="151" t="s">
        <v>765</v>
      </c>
    </row>
    <row r="41" spans="1:21" ht="10.5" customHeight="1" x14ac:dyDescent="0.2">
      <c r="A41" s="146" t="s">
        <v>202</v>
      </c>
      <c r="B41" s="154" t="s">
        <v>825</v>
      </c>
      <c r="C41" s="104">
        <f>MAX(C39-C40,0)</f>
        <v>0</v>
      </c>
      <c r="D41" s="104">
        <f>MAX(D39-D40,0)</f>
        <v>0</v>
      </c>
      <c r="E41" s="104">
        <f>MAX(E39-E40,0)</f>
        <v>0</v>
      </c>
      <c r="F41" s="104">
        <f>MIN(I39,MAX(-F39+F40,0))</f>
        <v>0</v>
      </c>
      <c r="G41" s="104">
        <f>MIN(J39,MAX(-G39+G40+MIN(F40-F39,0),0))</f>
        <v>0</v>
      </c>
      <c r="H41" s="104">
        <f>MAX(H39-H40,0)</f>
        <v>0</v>
      </c>
      <c r="I41" s="155">
        <f>+I39-I42</f>
        <v>0</v>
      </c>
      <c r="J41" s="276">
        <f>+K46</f>
        <v>0</v>
      </c>
      <c r="K41" s="278">
        <f>+I41-H41</f>
        <v>0</v>
      </c>
      <c r="L41" s="197">
        <f>IF(L38&gt;0,"a - "&amp;INDEX(FP!C:C,Doklady!B2),2)</f>
        <v>2</v>
      </c>
      <c r="M41" s="151">
        <v>1</v>
      </c>
      <c r="N41" s="197">
        <f>+L41</f>
        <v>2</v>
      </c>
      <c r="O41" s="151">
        <v>2</v>
      </c>
      <c r="P41" s="197">
        <f>+L41</f>
        <v>2</v>
      </c>
      <c r="Q41" s="151">
        <v>3</v>
      </c>
      <c r="R41" s="197">
        <f>+L41</f>
        <v>2</v>
      </c>
      <c r="S41" s="151">
        <v>4</v>
      </c>
      <c r="T41" s="197">
        <f>+L41</f>
        <v>2</v>
      </c>
      <c r="U41" s="151">
        <v>5</v>
      </c>
    </row>
    <row r="42" spans="1:21" ht="10.5" customHeight="1" x14ac:dyDescent="0.2">
      <c r="A42" s="146" t="s">
        <v>202</v>
      </c>
      <c r="B42" s="147" t="s">
        <v>1085</v>
      </c>
      <c r="C42" s="98">
        <f>+C40</f>
        <v>0</v>
      </c>
      <c r="D42" s="272">
        <f>+D40</f>
        <v>0</v>
      </c>
      <c r="E42" s="272">
        <f>+E40</f>
        <v>0</v>
      </c>
      <c r="F42" s="272">
        <f>+MIN(F39:F40)</f>
        <v>0</v>
      </c>
      <c r="G42" s="272">
        <f>+MIN(G39+MAX(F39-F40,0)-MAX(E40-E39,0)-MAX(D40-D39,0)-MAX(C40-C39,0),G40)</f>
        <v>0</v>
      </c>
      <c r="H42" s="272">
        <f>+MIN(H39:H40)</f>
        <v>0</v>
      </c>
      <c r="I42" s="98">
        <f>+C42+D42+E42+MIN(F39:F40)+G42+H42</f>
        <v>0</v>
      </c>
      <c r="J42" s="276">
        <f>+K47</f>
        <v>0</v>
      </c>
      <c r="K42" s="278">
        <f>+I42-H42</f>
        <v>0</v>
      </c>
      <c r="L42" s="197" t="str">
        <f>+SUBSTITUTE(L41,"bežné","kapitálové")</f>
        <v>2</v>
      </c>
      <c r="M42" s="151">
        <v>1</v>
      </c>
      <c r="N42" s="197" t="str">
        <f>+L42</f>
        <v>2</v>
      </c>
      <c r="O42" s="151">
        <v>2</v>
      </c>
      <c r="P42" s="197" t="str">
        <f>+L42</f>
        <v>2</v>
      </c>
      <c r="Q42" s="151">
        <v>3</v>
      </c>
      <c r="R42" s="197" t="str">
        <f>+L42</f>
        <v>2</v>
      </c>
      <c r="S42" s="151">
        <v>4</v>
      </c>
      <c r="T42" s="197" t="str">
        <f>+L42</f>
        <v>2</v>
      </c>
      <c r="U42" s="151">
        <v>5</v>
      </c>
    </row>
    <row r="43" spans="1:21" ht="33.75" x14ac:dyDescent="0.2">
      <c r="A43" s="92" t="s">
        <v>3</v>
      </c>
      <c r="B43" s="92" t="str">
        <f>IF(L38&gt;2,"Šport "&amp;INDEX(FP!K:K,Doklady!B2+2),"Šport "&amp;K45)</f>
        <v>Šport .</v>
      </c>
      <c r="C43" s="93" t="s">
        <v>1127</v>
      </c>
      <c r="D43" s="93" t="s">
        <v>1128</v>
      </c>
      <c r="E43" s="93" t="s">
        <v>1129</v>
      </c>
      <c r="F43" s="93" t="s">
        <v>1130</v>
      </c>
      <c r="G43" s="93" t="s">
        <v>1083</v>
      </c>
      <c r="H43" s="93" t="s">
        <v>1082</v>
      </c>
      <c r="I43" s="92" t="s">
        <v>520</v>
      </c>
      <c r="K43" s="277"/>
      <c r="L43" s="112">
        <f>L38-1</f>
        <v>-1</v>
      </c>
      <c r="U43" s="112"/>
    </row>
    <row r="44" spans="1:21" x14ac:dyDescent="0.2">
      <c r="A44" s="146" t="s">
        <v>202</v>
      </c>
      <c r="B44" s="147" t="s">
        <v>766</v>
      </c>
      <c r="C44" s="104">
        <f>I44*0</f>
        <v>0</v>
      </c>
      <c r="D44" s="104">
        <f>I44*0</f>
        <v>0</v>
      </c>
      <c r="E44" s="104">
        <f>I44*0</f>
        <v>0</v>
      </c>
      <c r="F44" s="104">
        <f>+I44*0.2</f>
        <v>0</v>
      </c>
      <c r="G44" s="104">
        <f>+MAX(I44-C44-D44-E44-F44-H44,0)</f>
        <v>0</v>
      </c>
      <c r="H44" s="104">
        <f>+IFERROR(VLOOKUP(K45&amp;" - kapitálové transfery",B$53:C$90,2,0),0)</f>
        <v>0</v>
      </c>
      <c r="I44" s="98">
        <f>SUMIF(FP!K:K,K45,FP!D:D)</f>
        <v>0</v>
      </c>
      <c r="K44" s="277"/>
      <c r="U44" s="112"/>
    </row>
    <row r="45" spans="1:21" x14ac:dyDescent="0.2">
      <c r="A45" s="146" t="s">
        <v>202</v>
      </c>
      <c r="B45" s="147" t="s">
        <v>767</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7" t="str">
        <f>IF(L38&gt;1,INDEX(FP!K:K,Doklady!B2+1),".")</f>
        <v>.</v>
      </c>
      <c r="L45" s="151" t="s">
        <v>758</v>
      </c>
      <c r="M45" s="151" t="s">
        <v>765</v>
      </c>
      <c r="N45" s="151" t="s">
        <v>758</v>
      </c>
      <c r="O45" s="151" t="s">
        <v>765</v>
      </c>
      <c r="P45" s="151" t="s">
        <v>758</v>
      </c>
      <c r="Q45" s="151" t="s">
        <v>765</v>
      </c>
      <c r="R45" s="151" t="s">
        <v>758</v>
      </c>
      <c r="S45" s="151" t="s">
        <v>765</v>
      </c>
      <c r="T45" s="151" t="s">
        <v>758</v>
      </c>
      <c r="U45" s="151" t="s">
        <v>765</v>
      </c>
    </row>
    <row r="46" spans="1:21" x14ac:dyDescent="0.2">
      <c r="A46" s="146" t="s">
        <v>202</v>
      </c>
      <c r="B46" s="154" t="s">
        <v>825</v>
      </c>
      <c r="C46" s="104">
        <f>MAX(C44-C45,0)</f>
        <v>0</v>
      </c>
      <c r="D46" s="104">
        <f>MAX(D44-D45,0)</f>
        <v>0</v>
      </c>
      <c r="E46" s="104">
        <f>MAX(E44-E45,0)</f>
        <v>0</v>
      </c>
      <c r="F46" s="104">
        <f>MIN(I44,MAX(-F44+F45,0))</f>
        <v>0</v>
      </c>
      <c r="G46" s="104">
        <f>MIN(J44,MAX(-G44+G45+MIN(F45-F44,0),0))</f>
        <v>0</v>
      </c>
      <c r="H46" s="104">
        <f>MAX(H44-H45,0)</f>
        <v>0</v>
      </c>
      <c r="I46" s="155">
        <f>+I44-I47</f>
        <v>0</v>
      </c>
      <c r="K46" s="278">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202</v>
      </c>
      <c r="B47" s="147" t="s">
        <v>1085</v>
      </c>
      <c r="C47" s="98">
        <f>+C45</f>
        <v>0</v>
      </c>
      <c r="D47" s="272">
        <f>+D45</f>
        <v>0</v>
      </c>
      <c r="E47" s="272">
        <f>+E45</f>
        <v>0</v>
      </c>
      <c r="F47" s="272">
        <f>+MIN(F44:F45)</f>
        <v>0</v>
      </c>
      <c r="G47" s="272">
        <f>+MIN(G44+MAX(F44-F45,0)-MAX(E45-E44,0)-MAX(D45-D44,0)-MAX(C45-C44,0),G45)</f>
        <v>0</v>
      </c>
      <c r="H47" s="272">
        <f>+MIN(H44:H45)</f>
        <v>0</v>
      </c>
      <c r="I47" s="98">
        <f>+C47+D47+E47+MIN(F44:F45)+G47+H47</f>
        <v>0</v>
      </c>
      <c r="K47" s="278">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4"/>
      <c r="G49" s="145"/>
      <c r="H49" s="145"/>
      <c r="I49" s="282"/>
      <c r="T49" s="115"/>
    </row>
    <row r="50" spans="1:20" x14ac:dyDescent="0.2">
      <c r="A50" s="371"/>
      <c r="B50" s="372"/>
      <c r="C50" s="372"/>
      <c r="D50" s="372"/>
      <c r="E50" s="372"/>
      <c r="F50" s="372"/>
      <c r="G50" s="372"/>
      <c r="H50" s="372"/>
      <c r="I50" s="372"/>
      <c r="T50" s="115"/>
    </row>
    <row r="51" spans="1:20" x14ac:dyDescent="0.2">
      <c r="A51" s="143"/>
      <c r="B51" s="144"/>
      <c r="C51" s="142"/>
      <c r="D51" s="145"/>
      <c r="E51" s="145"/>
      <c r="F51" s="145"/>
      <c r="G51" s="281"/>
      <c r="H51" s="145"/>
      <c r="I51" s="145"/>
      <c r="T51" s="115"/>
    </row>
    <row r="52" spans="1:20" ht="22.5" x14ac:dyDescent="0.2">
      <c r="A52" s="97" t="s">
        <v>3</v>
      </c>
      <c r="B52" s="92" t="s">
        <v>746</v>
      </c>
      <c r="C52" s="93" t="s">
        <v>752</v>
      </c>
      <c r="D52" s="93" t="s">
        <v>748</v>
      </c>
      <c r="E52" s="93" t="s">
        <v>756</v>
      </c>
      <c r="F52" s="93" t="s">
        <v>751</v>
      </c>
      <c r="G52" s="280" t="s">
        <v>1084</v>
      </c>
      <c r="H52" s="93"/>
      <c r="I52" s="93" t="s">
        <v>753</v>
      </c>
      <c r="K52" s="112" t="s">
        <v>4</v>
      </c>
      <c r="L52" s="112" t="s">
        <v>769</v>
      </c>
      <c r="M52" s="112" t="s">
        <v>772</v>
      </c>
    </row>
    <row r="53" spans="1:20" ht="12" customHeight="1" x14ac:dyDescent="0.2">
      <c r="A53" s="100" t="str">
        <f>Doklady!D1</f>
        <v>m</v>
      </c>
      <c r="B53" s="150" t="str">
        <f>Doklady!G1</f>
        <v>rozvoj športov, ktoré nie sú uznanými podľa zákona č. 440/2015 Z. z.</v>
      </c>
      <c r="C53" s="98">
        <f>IF(A53&lt;&gt;"",INDEX(FP!D:D,Doklady!B$2+(ROW()-53)),"")</f>
        <v>10000</v>
      </c>
      <c r="D53" s="98">
        <f>IF(A53&lt;&gt;"",Doklady!H1-Doklady!I1,"")</f>
        <v>3707.99</v>
      </c>
      <c r="E53" s="98">
        <f>IF(A53&lt;&gt;"",MIN(D53,C53)*Doklady!C1/(1-Doklady!C1),"")</f>
        <v>0</v>
      </c>
      <c r="F53" s="96">
        <f>IF(A53&lt;&gt;"",Doklady!I1,"")</f>
        <v>0</v>
      </c>
      <c r="G53" s="98">
        <f t="shared" ref="G53:G84" si="0">+IFERROR(HLOOKUP(IF(RIGHT(B53,15)="bežné transfery",LEFT(B53,LEN(B53)-18),0),$J$40:$K$42,3,0),MIN(C53,D53))</f>
        <v>3707.99</v>
      </c>
      <c r="H53" s="96"/>
      <c r="I53" s="98">
        <f>IF(A53&lt;&gt;"",MAX(IF(G53&lt;C53,C53-G53,0)+IF(F53&lt;E53,E53-F53,0),0),0)</f>
        <v>6292.01</v>
      </c>
      <c r="J53" s="111" t="str">
        <f>IF(D53&gt;C53,"Vyúčtované prostriedky nemôžu byť väčšie ako poskytnuté. Opravte v hárku ""Doklady""","")</f>
        <v/>
      </c>
      <c r="K53" s="112" t="str">
        <f>Doklady!E1</f>
        <v>026 03</v>
      </c>
      <c r="L53" s="112" t="str">
        <f>IF(A53&lt;&gt;"",INDEX(FP!H:H,Doklady!B$2+(ROW()-52)),"")</f>
        <v>B</v>
      </c>
      <c r="M53" s="112" t="str">
        <f>K53&amp;L53</f>
        <v>026 03B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x14ac:dyDescent="0.2">
      <c r="A56" s="100" t="str">
        <f>Doklady!D4</f>
        <v/>
      </c>
      <c r="B56" s="150" t="str">
        <f>Doklady!G4</f>
        <v/>
      </c>
      <c r="C56" s="98" t="str">
        <f>IF(A56&lt;&gt;"",INDEX(FP!D:D,Doklady!B$2+(ROW()-53)),"")</f>
        <v/>
      </c>
      <c r="D56" s="98" t="str">
        <f>IF(A56&lt;&gt;"",Doklady!H4-Doklady!I4,"")</f>
        <v/>
      </c>
      <c r="E56" s="329"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939</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x14ac:dyDescent="0.2">
      <c r="A72" s="100" t="str">
        <f>Doklady!D20</f>
        <v/>
      </c>
      <c r="B72" s="150" t="str">
        <f>Doklady!G20</f>
        <v/>
      </c>
      <c r="C72" s="98" t="str">
        <f>IF(A72&lt;&gt;"",INDEX(FP!D:D,Doklady!B$2+(ROW()-53)),"")</f>
        <v/>
      </c>
      <c r="D72" s="98" t="str">
        <f>IF(A72&lt;&gt;"",Doklady!H20-Doklady!I20,"")</f>
        <v/>
      </c>
      <c r="E72" s="329"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5" customFormat="1" ht="12" customHeight="1" x14ac:dyDescent="0.2">
      <c r="A118" s="286" t="str">
        <f>Doklady!D66</f>
        <v/>
      </c>
      <c r="B118" s="287" t="s">
        <v>520</v>
      </c>
      <c r="C118" s="288">
        <f>SUM(C53:C117)</f>
        <v>10000</v>
      </c>
      <c r="D118" s="288">
        <f t="shared" ref="D118:I118" si="5">SUM(D53:D117)</f>
        <v>3707.99</v>
      </c>
      <c r="E118" s="288">
        <f t="shared" si="5"/>
        <v>0</v>
      </c>
      <c r="F118" s="288">
        <f t="shared" si="5"/>
        <v>0</v>
      </c>
      <c r="G118" s="288">
        <f t="shared" si="5"/>
        <v>3707.99</v>
      </c>
      <c r="H118" s="288">
        <f t="shared" si="5"/>
        <v>0</v>
      </c>
      <c r="I118" s="288">
        <f t="shared" si="5"/>
        <v>6292.01</v>
      </c>
      <c r="J118" s="283" t="str">
        <f>IF(D118&gt;C118,"Vyúčtované prostriedky nemôžu byť väčšie ako poskytnuté. Opravte v hárku ""Doklady""","")</f>
        <v/>
      </c>
      <c r="K118" s="284" t="str">
        <f>Doklady!E66</f>
        <v/>
      </c>
      <c r="L118" s="284" t="str">
        <f>IF(A118&lt;&gt;"",INDEX(FP!H:H,Doklady!B$2+(ROW()-52)),"")</f>
        <v/>
      </c>
      <c r="M118" s="284" t="str">
        <f>K118&amp;L118</f>
        <v/>
      </c>
      <c r="N118" s="284"/>
      <c r="O118" s="284"/>
      <c r="P118" s="284"/>
      <c r="Q118" s="284"/>
      <c r="R118" s="284"/>
      <c r="S118" s="284"/>
      <c r="T118" s="284"/>
      <c r="U118" s="283"/>
      <c r="V118" s="283"/>
      <c r="W118" s="283"/>
      <c r="X118" s="283"/>
      <c r="Y118" s="283"/>
      <c r="Z118" s="283"/>
    </row>
    <row r="120" spans="1:26" s="10" customFormat="1" ht="12.75" x14ac:dyDescent="0.2">
      <c r="A120" s="10" t="s">
        <v>742</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743</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1162</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744</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745</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754</v>
      </c>
      <c r="B127" s="10"/>
      <c r="C127" s="99"/>
      <c r="D127" s="99"/>
      <c r="E127" s="99"/>
      <c r="F127" s="99"/>
      <c r="G127" s="99"/>
      <c r="H127" s="99"/>
      <c r="I127" s="99"/>
      <c r="J127" s="113"/>
    </row>
    <row r="128" spans="1:26" ht="47.25" customHeight="1" x14ac:dyDescent="0.2">
      <c r="A128" s="10"/>
      <c r="B128" s="271"/>
      <c r="C128" s="289"/>
      <c r="D128" s="356"/>
      <c r="E128" s="356"/>
      <c r="F128" s="356"/>
      <c r="G128" s="356"/>
      <c r="H128" s="356"/>
      <c r="I128" s="356"/>
      <c r="J128" s="113"/>
    </row>
    <row r="129" spans="1:10" ht="68.25" customHeight="1" x14ac:dyDescent="0.2">
      <c r="A129" s="10"/>
      <c r="B129" s="267" t="s">
        <v>1060</v>
      </c>
      <c r="C129" s="268"/>
      <c r="D129" s="368" t="s">
        <v>1061</v>
      </c>
      <c r="E129" s="368"/>
      <c r="F129" s="368"/>
      <c r="G129" s="368"/>
      <c r="H129" s="368"/>
      <c r="I129" s="368"/>
      <c r="J129" s="113"/>
    </row>
  </sheetData>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30:H30"/>
    <mergeCell ref="B27:H27"/>
    <mergeCell ref="B28:H28"/>
    <mergeCell ref="B16:H16"/>
    <mergeCell ref="B18:H18"/>
    <mergeCell ref="B19:H19"/>
    <mergeCell ref="B20:H20"/>
    <mergeCell ref="B21:H21"/>
    <mergeCell ref="B22:H22"/>
    <mergeCell ref="D128:I128"/>
    <mergeCell ref="B32:H32"/>
    <mergeCell ref="B34:H34"/>
    <mergeCell ref="B33:H33"/>
    <mergeCell ref="B31:H31"/>
  </mergeCells>
  <conditionalFormatting sqref="C46:I46 C41:I41">
    <cfRule type="cellIs" dxfId="38" priority="43" stopIfTrue="1" operator="lessThanOrEqual">
      <formula>0</formula>
    </cfRule>
    <cfRule type="cellIs" dxfId="37" priority="44" stopIfTrue="1" operator="greaterThan">
      <formula>0</formula>
    </cfRule>
  </conditionalFormatting>
  <conditionalFormatting sqref="I53:I117">
    <cfRule type="cellIs" dxfId="36" priority="40" stopIfTrue="1" operator="equal">
      <formula>0</formula>
    </cfRule>
    <cfRule type="cellIs" dxfId="35" priority="41" stopIfTrue="1" operator="greaterThan">
      <formula>0</formula>
    </cfRule>
  </conditionalFormatting>
  <conditionalFormatting sqref="E9:F9">
    <cfRule type="expression" dxfId="34" priority="38" stopIfTrue="1">
      <formula>SUM($E$10:$F$14)&gt;0</formula>
    </cfRule>
  </conditionalFormatting>
  <conditionalFormatting sqref="D53:D117">
    <cfRule type="expression" dxfId="33" priority="33" stopIfTrue="1">
      <formula>$C53&lt;&gt;$D53</formula>
    </cfRule>
  </conditionalFormatting>
  <conditionalFormatting sqref="D53:D117">
    <cfRule type="expression" dxfId="32" priority="31" stopIfTrue="1">
      <formula>$C53=$D53</formula>
    </cfRule>
  </conditionalFormatting>
  <conditionalFormatting sqref="I42">
    <cfRule type="cellIs" dxfId="31" priority="30" stopIfTrue="1" operator="greaterThan">
      <formula>0</formula>
    </cfRule>
  </conditionalFormatting>
  <conditionalFormatting sqref="I47">
    <cfRule type="cellIs" dxfId="30" priority="29" stopIfTrue="1" operator="greaterThan">
      <formula>0</formula>
    </cfRule>
  </conditionalFormatting>
  <conditionalFormatting sqref="I42">
    <cfRule type="cellIs" dxfId="29" priority="25" stopIfTrue="1" operator="greaterThan">
      <formula>0</formula>
    </cfRule>
  </conditionalFormatting>
  <conditionalFormatting sqref="I47">
    <cfRule type="cellIs" dxfId="28" priority="24" stopIfTrue="1" operator="greaterThan">
      <formula>0</formula>
    </cfRule>
  </conditionalFormatting>
  <conditionalFormatting sqref="I47">
    <cfRule type="cellIs" dxfId="27" priority="23" stopIfTrue="1" operator="greaterThan">
      <formula>0</formula>
    </cfRule>
  </conditionalFormatting>
  <conditionalFormatting sqref="I42">
    <cfRule type="cellIs" dxfId="26" priority="22" stopIfTrue="1" operator="greaterThan">
      <formula>0</formula>
    </cfRule>
  </conditionalFormatting>
  <conditionalFormatting sqref="I42">
    <cfRule type="cellIs" dxfId="25" priority="21" stopIfTrue="1" operator="greaterThan">
      <formula>0</formula>
    </cfRule>
  </conditionalFormatting>
  <conditionalFormatting sqref="I42">
    <cfRule type="cellIs" dxfId="24" priority="20" stopIfTrue="1" operator="greaterThan">
      <formula>0</formula>
    </cfRule>
  </conditionalFormatting>
  <conditionalFormatting sqref="I47">
    <cfRule type="cellIs" dxfId="23" priority="19" stopIfTrue="1" operator="greaterThan">
      <formula>0</formula>
    </cfRule>
  </conditionalFormatting>
  <conditionalFormatting sqref="I47">
    <cfRule type="cellIs" dxfId="22" priority="18" stopIfTrue="1" operator="greaterThan">
      <formula>0</formula>
    </cfRule>
  </conditionalFormatting>
  <conditionalFormatting sqref="I47">
    <cfRule type="cellIs" dxfId="21" priority="17" stopIfTrue="1" operator="greaterThan">
      <formula>0</formula>
    </cfRule>
  </conditionalFormatting>
  <conditionalFormatting sqref="I47">
    <cfRule type="cellIs" dxfId="20" priority="16" stopIfTrue="1" operator="greaterThan">
      <formula>0</formula>
    </cfRule>
  </conditionalFormatting>
  <conditionalFormatting sqref="I47">
    <cfRule type="cellIs" dxfId="19" priority="15" stopIfTrue="1" operator="greaterThan">
      <formula>0</formula>
    </cfRule>
  </conditionalFormatting>
  <conditionalFormatting sqref="G53:G117">
    <cfRule type="expression" dxfId="18" priority="14" stopIfTrue="1">
      <formula>$C53&lt;&gt;$G53</formula>
    </cfRule>
  </conditionalFormatting>
  <conditionalFormatting sqref="G53:G117">
    <cfRule type="expression" dxfId="17" priority="13" stopIfTrue="1">
      <formula>$C53=$G53</formula>
    </cfRule>
  </conditionalFormatting>
  <conditionalFormatting sqref="I42">
    <cfRule type="cellIs" dxfId="16" priority="8" stopIfTrue="1" operator="greaterThan">
      <formula>0</formula>
    </cfRule>
  </conditionalFormatting>
  <conditionalFormatting sqref="I42">
    <cfRule type="cellIs" dxfId="15" priority="7" stopIfTrue="1" operator="greaterThan">
      <formula>0</formula>
    </cfRule>
  </conditionalFormatting>
  <conditionalFormatting sqref="I42">
    <cfRule type="cellIs" dxfId="14" priority="6" stopIfTrue="1" operator="greaterThan">
      <formula>0</formula>
    </cfRule>
  </conditionalFormatting>
  <conditionalFormatting sqref="I42">
    <cfRule type="cellIs" dxfId="13" priority="5" stopIfTrue="1" operator="greaterThan">
      <formula>0</formula>
    </cfRule>
  </conditionalFormatting>
  <conditionalFormatting sqref="I42">
    <cfRule type="cellIs" dxfId="12" priority="4" stopIfTrue="1" operator="greaterThan">
      <formula>0</formula>
    </cfRule>
  </conditionalFormatting>
  <conditionalFormatting sqref="I42">
    <cfRule type="cellIs" dxfId="11" priority="3" stopIfTrue="1" operator="greaterThan">
      <formula>0</formula>
    </cfRule>
  </conditionalFormatting>
  <conditionalFormatting sqref="I42">
    <cfRule type="cellIs" dxfId="10" priority="2" stopIfTrue="1" operator="greaterThan">
      <formula>0</formula>
    </cfRule>
  </conditionalFormatting>
  <conditionalFormatting sqref="I42">
    <cfRule type="cellIs" dxfId="9"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26"/>
  <sheetViews>
    <sheetView zoomScaleNormal="100" workbookViewId="0">
      <pane ySplit="1" topLeftCell="A2" activePane="bottomLeft" state="frozen"/>
      <selection activeCell="I2" sqref="I2:L73"/>
      <selection pane="bottomLeft" activeCell="A17" sqref="A17"/>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4"/>
  </cols>
  <sheetData>
    <row r="1" spans="1:12" s="260" customFormat="1" ht="22.5" x14ac:dyDescent="0.2">
      <c r="A1" s="198" t="s">
        <v>0</v>
      </c>
      <c r="B1" s="199" t="s">
        <v>243</v>
      </c>
      <c r="C1" s="199" t="s">
        <v>244</v>
      </c>
      <c r="D1" s="199" t="s">
        <v>245</v>
      </c>
      <c r="E1" s="199" t="s">
        <v>246</v>
      </c>
      <c r="F1" s="199" t="s">
        <v>247</v>
      </c>
      <c r="G1" s="199" t="s">
        <v>248</v>
      </c>
      <c r="H1" s="199" t="s">
        <v>249</v>
      </c>
      <c r="I1" s="199" t="s">
        <v>250</v>
      </c>
      <c r="J1" s="199" t="s">
        <v>251</v>
      </c>
      <c r="K1" s="199" t="s">
        <v>252</v>
      </c>
      <c r="L1" s="200" t="s">
        <v>253</v>
      </c>
    </row>
    <row r="2" spans="1:12" s="261" customFormat="1" x14ac:dyDescent="0.2">
      <c r="A2" s="238" t="s">
        <v>958</v>
      </c>
      <c r="B2" s="239" t="s">
        <v>959</v>
      </c>
      <c r="C2" s="240" t="s">
        <v>254</v>
      </c>
      <c r="D2" s="239" t="s">
        <v>960</v>
      </c>
      <c r="E2" s="239" t="s">
        <v>478</v>
      </c>
      <c r="F2" s="239" t="s">
        <v>961</v>
      </c>
      <c r="G2" s="239" t="s">
        <v>962</v>
      </c>
      <c r="H2" s="239" t="s">
        <v>963</v>
      </c>
      <c r="I2" s="239" t="s">
        <v>989</v>
      </c>
      <c r="J2" s="239" t="s">
        <v>279</v>
      </c>
      <c r="K2" s="239" t="s">
        <v>964</v>
      </c>
      <c r="L2" s="241">
        <v>421911370888</v>
      </c>
    </row>
    <row r="3" spans="1:12" s="261" customFormat="1" x14ac:dyDescent="0.2">
      <c r="A3" s="238" t="s">
        <v>1499</v>
      </c>
      <c r="B3" s="239" t="s">
        <v>1500</v>
      </c>
      <c r="C3" s="240" t="s">
        <v>254</v>
      </c>
      <c r="D3" s="240" t="s">
        <v>1501</v>
      </c>
      <c r="E3" s="240" t="s">
        <v>275</v>
      </c>
      <c r="F3" s="240" t="s">
        <v>320</v>
      </c>
      <c r="G3" s="239" t="s">
        <v>1502</v>
      </c>
      <c r="H3" s="291" t="s">
        <v>1503</v>
      </c>
      <c r="I3" s="240" t="s">
        <v>1504</v>
      </c>
      <c r="J3" s="240" t="s">
        <v>273</v>
      </c>
      <c r="K3" s="245" t="s">
        <v>1505</v>
      </c>
      <c r="L3" s="246"/>
    </row>
    <row r="4" spans="1:12" s="261" customFormat="1" x14ac:dyDescent="0.2">
      <c r="A4" s="238" t="s">
        <v>1131</v>
      </c>
      <c r="B4" s="239" t="s">
        <v>826</v>
      </c>
      <c r="C4" s="240" t="s">
        <v>254</v>
      </c>
      <c r="D4" s="240" t="s">
        <v>1163</v>
      </c>
      <c r="E4" s="240" t="s">
        <v>293</v>
      </c>
      <c r="F4" s="240" t="s">
        <v>347</v>
      </c>
      <c r="G4" s="239" t="s">
        <v>736</v>
      </c>
      <c r="H4" s="239" t="s">
        <v>737</v>
      </c>
      <c r="I4" s="240" t="s">
        <v>990</v>
      </c>
      <c r="J4" s="240" t="s">
        <v>279</v>
      </c>
      <c r="K4" s="240" t="s">
        <v>991</v>
      </c>
      <c r="L4" s="241">
        <v>421915601609</v>
      </c>
    </row>
    <row r="5" spans="1:12" s="261" customFormat="1" x14ac:dyDescent="0.2">
      <c r="A5" s="238" t="s">
        <v>1506</v>
      </c>
      <c r="B5" s="243" t="s">
        <v>1507</v>
      </c>
      <c r="C5" s="240" t="s">
        <v>254</v>
      </c>
      <c r="D5" s="243" t="s">
        <v>1508</v>
      </c>
      <c r="E5" s="243" t="s">
        <v>1509</v>
      </c>
      <c r="F5" s="243" t="s">
        <v>1510</v>
      </c>
      <c r="G5" s="243" t="s">
        <v>1511</v>
      </c>
      <c r="H5" s="243" t="s">
        <v>1512</v>
      </c>
      <c r="I5" s="243" t="s">
        <v>1513</v>
      </c>
      <c r="J5" s="243" t="s">
        <v>1038</v>
      </c>
      <c r="K5" s="243" t="s">
        <v>1514</v>
      </c>
      <c r="L5" s="244">
        <v>421917626568</v>
      </c>
    </row>
    <row r="6" spans="1:12" s="261" customFormat="1" x14ac:dyDescent="0.2">
      <c r="A6" s="238" t="s">
        <v>18</v>
      </c>
      <c r="B6" s="239" t="s">
        <v>19</v>
      </c>
      <c r="C6" s="240" t="s">
        <v>254</v>
      </c>
      <c r="D6" s="239" t="s">
        <v>1164</v>
      </c>
      <c r="E6" s="239" t="s">
        <v>829</v>
      </c>
      <c r="F6" s="239" t="s">
        <v>830</v>
      </c>
      <c r="G6" s="290" t="s">
        <v>255</v>
      </c>
      <c r="H6" s="239" t="s">
        <v>1515</v>
      </c>
      <c r="I6" s="239" t="s">
        <v>1165</v>
      </c>
      <c r="J6" s="239" t="s">
        <v>1166</v>
      </c>
      <c r="K6" s="239" t="s">
        <v>1516</v>
      </c>
      <c r="L6" s="241">
        <v>421919188236</v>
      </c>
    </row>
    <row r="7" spans="1:12" s="261" customFormat="1" x14ac:dyDescent="0.2">
      <c r="A7" s="238" t="s">
        <v>1517</v>
      </c>
      <c r="B7" s="239" t="s">
        <v>1518</v>
      </c>
      <c r="C7" s="240" t="s">
        <v>254</v>
      </c>
      <c r="D7" s="240" t="s">
        <v>1519</v>
      </c>
      <c r="E7" s="240" t="s">
        <v>256</v>
      </c>
      <c r="F7" s="240" t="s">
        <v>257</v>
      </c>
      <c r="G7" s="290" t="s">
        <v>1520</v>
      </c>
      <c r="H7" s="239" t="s">
        <v>1521</v>
      </c>
      <c r="I7" s="240" t="s">
        <v>1522</v>
      </c>
      <c r="J7" s="240" t="s">
        <v>279</v>
      </c>
      <c r="K7" s="240" t="s">
        <v>1522</v>
      </c>
      <c r="L7" s="241">
        <v>421918899410</v>
      </c>
    </row>
    <row r="8" spans="1:12" s="261" customFormat="1" x14ac:dyDescent="0.2">
      <c r="A8" s="242" t="s">
        <v>20</v>
      </c>
      <c r="B8" s="243" t="s">
        <v>21</v>
      </c>
      <c r="C8" s="240" t="s">
        <v>254</v>
      </c>
      <c r="D8" s="243" t="s">
        <v>966</v>
      </c>
      <c r="E8" s="243" t="s">
        <v>275</v>
      </c>
      <c r="F8" s="243" t="s">
        <v>967</v>
      </c>
      <c r="G8" s="243" t="s">
        <v>258</v>
      </c>
      <c r="H8" s="243" t="s">
        <v>259</v>
      </c>
      <c r="I8" s="243" t="s">
        <v>260</v>
      </c>
      <c r="J8" s="243" t="s">
        <v>279</v>
      </c>
      <c r="K8" s="243" t="s">
        <v>260</v>
      </c>
      <c r="L8" s="244">
        <v>421905948422</v>
      </c>
    </row>
    <row r="9" spans="1:12" s="261" customFormat="1" x14ac:dyDescent="0.2">
      <c r="A9" s="238" t="s">
        <v>1523</v>
      </c>
      <c r="B9" s="239" t="s">
        <v>1524</v>
      </c>
      <c r="C9" s="240" t="s">
        <v>254</v>
      </c>
      <c r="D9" s="239" t="s">
        <v>1525</v>
      </c>
      <c r="E9" s="239" t="s">
        <v>1526</v>
      </c>
      <c r="F9" s="239" t="s">
        <v>1527</v>
      </c>
      <c r="G9" s="239" t="s">
        <v>1528</v>
      </c>
      <c r="H9" s="239" t="s">
        <v>1529</v>
      </c>
      <c r="I9" s="239" t="s">
        <v>1530</v>
      </c>
      <c r="J9" s="239" t="s">
        <v>965</v>
      </c>
      <c r="K9" s="239" t="s">
        <v>1530</v>
      </c>
      <c r="L9" s="241">
        <v>421915184709</v>
      </c>
    </row>
    <row r="10" spans="1:12" s="261" customFormat="1" x14ac:dyDescent="0.2">
      <c r="A10" s="242" t="s">
        <v>28</v>
      </c>
      <c r="B10" s="243" t="s">
        <v>992</v>
      </c>
      <c r="C10" s="240" t="s">
        <v>254</v>
      </c>
      <c r="D10" s="243" t="s">
        <v>274</v>
      </c>
      <c r="E10" s="243" t="s">
        <v>275</v>
      </c>
      <c r="F10" s="243" t="s">
        <v>276</v>
      </c>
      <c r="G10" s="243" t="s">
        <v>277</v>
      </c>
      <c r="H10" s="243" t="s">
        <v>1167</v>
      </c>
      <c r="I10" s="243" t="s">
        <v>278</v>
      </c>
      <c r="J10" s="243" t="s">
        <v>279</v>
      </c>
      <c r="K10" s="243" t="s">
        <v>1531</v>
      </c>
      <c r="L10" s="244">
        <v>421908965156</v>
      </c>
    </row>
    <row r="11" spans="1:12" s="261" customFormat="1" x14ac:dyDescent="0.2">
      <c r="A11" s="242" t="s">
        <v>1112</v>
      </c>
      <c r="B11" s="243" t="s">
        <v>23</v>
      </c>
      <c r="C11" s="240" t="s">
        <v>254</v>
      </c>
      <c r="D11" s="243" t="s">
        <v>262</v>
      </c>
      <c r="E11" s="243" t="s">
        <v>263</v>
      </c>
      <c r="F11" s="243" t="s">
        <v>264</v>
      </c>
      <c r="G11" s="243" t="s">
        <v>265</v>
      </c>
      <c r="H11" s="243" t="s">
        <v>266</v>
      </c>
      <c r="I11" s="243" t="s">
        <v>267</v>
      </c>
      <c r="J11" s="243" t="s">
        <v>273</v>
      </c>
      <c r="K11" s="243" t="s">
        <v>1532</v>
      </c>
      <c r="L11" s="244">
        <v>421905998953</v>
      </c>
    </row>
    <row r="12" spans="1:12" s="261" customFormat="1" x14ac:dyDescent="0.2">
      <c r="A12" s="242" t="s">
        <v>1533</v>
      </c>
      <c r="B12" s="243" t="s">
        <v>1534</v>
      </c>
      <c r="C12" s="240" t="s">
        <v>254</v>
      </c>
      <c r="D12" s="243" t="s">
        <v>274</v>
      </c>
      <c r="E12" s="243" t="s">
        <v>275</v>
      </c>
      <c r="F12" s="243" t="s">
        <v>276</v>
      </c>
      <c r="G12" s="243" t="s">
        <v>1535</v>
      </c>
      <c r="H12" s="243" t="s">
        <v>1536</v>
      </c>
      <c r="I12" s="243" t="s">
        <v>1537</v>
      </c>
      <c r="J12" s="243" t="s">
        <v>279</v>
      </c>
      <c r="K12" s="243" t="s">
        <v>1537</v>
      </c>
      <c r="L12" s="244">
        <v>421903200136</v>
      </c>
    </row>
    <row r="13" spans="1:12" s="261" customFormat="1" x14ac:dyDescent="0.2">
      <c r="A13" s="242" t="s">
        <v>25</v>
      </c>
      <c r="B13" s="243" t="s">
        <v>26</v>
      </c>
      <c r="C13" s="240" t="s">
        <v>254</v>
      </c>
      <c r="D13" s="243" t="s">
        <v>1538</v>
      </c>
      <c r="E13" s="243" t="s">
        <v>268</v>
      </c>
      <c r="F13" s="243" t="s">
        <v>269</v>
      </c>
      <c r="G13" s="243" t="s">
        <v>270</v>
      </c>
      <c r="H13" s="243" t="s">
        <v>271</v>
      </c>
      <c r="I13" s="243" t="s">
        <v>272</v>
      </c>
      <c r="J13" s="243" t="s">
        <v>279</v>
      </c>
      <c r="K13" s="243" t="s">
        <v>272</v>
      </c>
      <c r="L13" s="244">
        <v>421911361044</v>
      </c>
    </row>
    <row r="14" spans="1:12" s="261" customFormat="1" x14ac:dyDescent="0.2">
      <c r="A14" s="238" t="s">
        <v>1096</v>
      </c>
      <c r="B14" s="243" t="s">
        <v>29</v>
      </c>
      <c r="C14" s="240" t="s">
        <v>254</v>
      </c>
      <c r="D14" s="243" t="s">
        <v>280</v>
      </c>
      <c r="E14" s="243" t="s">
        <v>281</v>
      </c>
      <c r="F14" s="243" t="s">
        <v>282</v>
      </c>
      <c r="G14" s="243" t="s">
        <v>933</v>
      </c>
      <c r="H14" s="243" t="s">
        <v>283</v>
      </c>
      <c r="I14" s="243" t="s">
        <v>284</v>
      </c>
      <c r="J14" s="243" t="s">
        <v>279</v>
      </c>
      <c r="K14" s="243" t="s">
        <v>285</v>
      </c>
      <c r="L14" s="244">
        <v>421903403105</v>
      </c>
    </row>
    <row r="15" spans="1:12" s="261" customFormat="1" x14ac:dyDescent="0.2">
      <c r="A15" s="238" t="s">
        <v>1539</v>
      </c>
      <c r="B15" s="243" t="s">
        <v>1540</v>
      </c>
      <c r="C15" s="240" t="s">
        <v>254</v>
      </c>
      <c r="D15" s="243" t="s">
        <v>1541</v>
      </c>
      <c r="E15" s="243" t="s">
        <v>1542</v>
      </c>
      <c r="F15" s="243" t="s">
        <v>1543</v>
      </c>
      <c r="G15" s="243" t="s">
        <v>1544</v>
      </c>
      <c r="H15" s="243" t="s">
        <v>1545</v>
      </c>
      <c r="I15" s="243" t="s">
        <v>1546</v>
      </c>
      <c r="J15" s="243" t="s">
        <v>279</v>
      </c>
      <c r="K15" s="243" t="s">
        <v>1546</v>
      </c>
      <c r="L15" s="244">
        <v>421917812810</v>
      </c>
    </row>
    <row r="16" spans="1:12" s="261" customFormat="1" x14ac:dyDescent="0.2">
      <c r="A16" s="242" t="s">
        <v>968</v>
      </c>
      <c r="B16" s="243" t="s">
        <v>969</v>
      </c>
      <c r="C16" s="240" t="s">
        <v>254</v>
      </c>
      <c r="D16" s="243" t="s">
        <v>970</v>
      </c>
      <c r="E16" s="243" t="s">
        <v>993</v>
      </c>
      <c r="F16" s="243" t="s">
        <v>971</v>
      </c>
      <c r="G16" s="243" t="s">
        <v>972</v>
      </c>
      <c r="H16" s="243" t="s">
        <v>973</v>
      </c>
      <c r="I16" s="243" t="s">
        <v>994</v>
      </c>
      <c r="J16" s="243" t="s">
        <v>965</v>
      </c>
      <c r="K16" s="243" t="s">
        <v>1547</v>
      </c>
      <c r="L16" s="244">
        <v>421907834082</v>
      </c>
    </row>
    <row r="17" spans="1:12" s="261" customFormat="1" x14ac:dyDescent="0.2">
      <c r="A17" s="242" t="s">
        <v>1763</v>
      </c>
      <c r="B17" s="243" t="s">
        <v>1764</v>
      </c>
      <c r="C17" s="294" t="s">
        <v>254</v>
      </c>
      <c r="D17" s="243" t="s">
        <v>1765</v>
      </c>
      <c r="E17" s="243" t="s">
        <v>275</v>
      </c>
      <c r="F17" s="243" t="s">
        <v>309</v>
      </c>
      <c r="G17" s="243" t="s">
        <v>1766</v>
      </c>
      <c r="H17" s="243" t="s">
        <v>1767</v>
      </c>
      <c r="I17" s="243" t="s">
        <v>1768</v>
      </c>
      <c r="J17" s="243" t="s">
        <v>273</v>
      </c>
      <c r="K17" s="243" t="s">
        <v>1769</v>
      </c>
      <c r="L17" s="244">
        <v>421905526840</v>
      </c>
    </row>
    <row r="18" spans="1:12" s="261" customFormat="1" x14ac:dyDescent="0.2">
      <c r="A18" s="242" t="s">
        <v>32</v>
      </c>
      <c r="B18" s="243" t="s">
        <v>995</v>
      </c>
      <c r="C18" s="240" t="s">
        <v>254</v>
      </c>
      <c r="D18" s="243" t="s">
        <v>974</v>
      </c>
      <c r="E18" s="243" t="s">
        <v>463</v>
      </c>
      <c r="F18" s="243" t="s">
        <v>464</v>
      </c>
      <c r="G18" s="243" t="s">
        <v>286</v>
      </c>
      <c r="H18" s="243" t="s">
        <v>287</v>
      </c>
      <c r="I18" s="243" t="s">
        <v>288</v>
      </c>
      <c r="J18" s="243" t="s">
        <v>279</v>
      </c>
      <c r="K18" s="243" t="s">
        <v>288</v>
      </c>
      <c r="L18" s="244">
        <v>421902901640</v>
      </c>
    </row>
    <row r="19" spans="1:12" s="261" customFormat="1" x14ac:dyDescent="0.2">
      <c r="A19" s="242" t="s">
        <v>1548</v>
      </c>
      <c r="B19" s="243" t="s">
        <v>1549</v>
      </c>
      <c r="C19" s="240" t="s">
        <v>254</v>
      </c>
      <c r="D19" s="243" t="s">
        <v>1550</v>
      </c>
      <c r="E19" s="243" t="s">
        <v>275</v>
      </c>
      <c r="F19" s="243" t="s">
        <v>309</v>
      </c>
      <c r="G19" s="243" t="s">
        <v>1551</v>
      </c>
      <c r="H19" s="243" t="s">
        <v>1552</v>
      </c>
      <c r="I19" s="243" t="s">
        <v>1553</v>
      </c>
      <c r="J19" s="243" t="s">
        <v>279</v>
      </c>
      <c r="K19" s="243" t="s">
        <v>1554</v>
      </c>
      <c r="L19" s="244">
        <v>421907696186</v>
      </c>
    </row>
    <row r="20" spans="1:12" s="261" customFormat="1" x14ac:dyDescent="0.2">
      <c r="A20" s="242" t="s">
        <v>1696</v>
      </c>
      <c r="B20" s="243" t="s">
        <v>1697</v>
      </c>
      <c r="C20" s="240" t="s">
        <v>254</v>
      </c>
      <c r="D20" s="243" t="s">
        <v>1698</v>
      </c>
      <c r="E20" s="243" t="s">
        <v>1699</v>
      </c>
      <c r="F20" s="243" t="s">
        <v>1700</v>
      </c>
      <c r="G20" s="243" t="s">
        <v>1701</v>
      </c>
      <c r="H20" s="243" t="s">
        <v>1702</v>
      </c>
      <c r="I20" s="243" t="s">
        <v>1703</v>
      </c>
      <c r="J20" s="243" t="s">
        <v>273</v>
      </c>
      <c r="K20" s="243" t="s">
        <v>1703</v>
      </c>
      <c r="L20" s="244">
        <v>421907253794</v>
      </c>
    </row>
    <row r="21" spans="1:12" s="261" customFormat="1" x14ac:dyDescent="0.2">
      <c r="A21" s="238" t="s">
        <v>1113</v>
      </c>
      <c r="B21" s="239" t="s">
        <v>35</v>
      </c>
      <c r="C21" s="240" t="s">
        <v>254</v>
      </c>
      <c r="D21" s="240" t="s">
        <v>274</v>
      </c>
      <c r="E21" s="240" t="s">
        <v>275</v>
      </c>
      <c r="F21" s="240" t="s">
        <v>276</v>
      </c>
      <c r="G21" s="239" t="s">
        <v>289</v>
      </c>
      <c r="H21" s="239" t="s">
        <v>1168</v>
      </c>
      <c r="I21" s="240" t="s">
        <v>1555</v>
      </c>
      <c r="J21" s="240" t="s">
        <v>279</v>
      </c>
      <c r="K21" s="240" t="s">
        <v>290</v>
      </c>
      <c r="L21" s="241">
        <v>421905294239</v>
      </c>
    </row>
    <row r="22" spans="1:12" s="261" customFormat="1" x14ac:dyDescent="0.2">
      <c r="A22" s="238" t="s">
        <v>1097</v>
      </c>
      <c r="B22" s="239" t="s">
        <v>36</v>
      </c>
      <c r="C22" s="240" t="s">
        <v>254</v>
      </c>
      <c r="D22" s="240" t="s">
        <v>407</v>
      </c>
      <c r="E22" s="240" t="s">
        <v>275</v>
      </c>
      <c r="F22" s="240" t="s">
        <v>309</v>
      </c>
      <c r="G22" s="239" t="s">
        <v>291</v>
      </c>
      <c r="H22" s="239" t="s">
        <v>292</v>
      </c>
      <c r="I22" s="240" t="s">
        <v>1556</v>
      </c>
      <c r="J22" s="240" t="s">
        <v>261</v>
      </c>
      <c r="K22" s="240" t="s">
        <v>1557</v>
      </c>
      <c r="L22" s="241">
        <v>421905504810</v>
      </c>
    </row>
    <row r="23" spans="1:12" s="261" customFormat="1" x14ac:dyDescent="0.2">
      <c r="A23" s="238" t="s">
        <v>38</v>
      </c>
      <c r="B23" s="239" t="s">
        <v>39</v>
      </c>
      <c r="C23" s="240" t="s">
        <v>254</v>
      </c>
      <c r="D23" s="240" t="s">
        <v>1558</v>
      </c>
      <c r="E23" s="240" t="s">
        <v>293</v>
      </c>
      <c r="F23" s="240" t="s">
        <v>294</v>
      </c>
      <c r="G23" s="239" t="s">
        <v>996</v>
      </c>
      <c r="H23" s="239" t="s">
        <v>295</v>
      </c>
      <c r="I23" s="240" t="s">
        <v>997</v>
      </c>
      <c r="J23" s="240" t="s">
        <v>279</v>
      </c>
      <c r="K23" s="240" t="s">
        <v>1559</v>
      </c>
      <c r="L23" s="241">
        <v>421949246786</v>
      </c>
    </row>
    <row r="24" spans="1:12" s="261" customFormat="1" x14ac:dyDescent="0.2">
      <c r="A24" s="238" t="s">
        <v>1560</v>
      </c>
      <c r="B24" s="239" t="s">
        <v>1561</v>
      </c>
      <c r="C24" s="240" t="s">
        <v>254</v>
      </c>
      <c r="D24" s="239" t="s">
        <v>1562</v>
      </c>
      <c r="E24" s="239" t="s">
        <v>1563</v>
      </c>
      <c r="F24" s="239" t="s">
        <v>1564</v>
      </c>
      <c r="G24" s="239" t="s">
        <v>1565</v>
      </c>
      <c r="H24" s="239" t="s">
        <v>1566</v>
      </c>
      <c r="I24" s="239" t="s">
        <v>1567</v>
      </c>
      <c r="J24" s="239" t="s">
        <v>279</v>
      </c>
      <c r="K24" s="239" t="s">
        <v>1567</v>
      </c>
      <c r="L24" s="241">
        <v>421905607646</v>
      </c>
    </row>
    <row r="25" spans="1:12" s="261" customFormat="1" x14ac:dyDescent="0.2">
      <c r="A25" s="242" t="s">
        <v>1568</v>
      </c>
      <c r="B25" s="243" t="s">
        <v>1569</v>
      </c>
      <c r="C25" s="240" t="s">
        <v>254</v>
      </c>
      <c r="D25" s="243" t="s">
        <v>1570</v>
      </c>
      <c r="E25" s="243" t="s">
        <v>293</v>
      </c>
      <c r="F25" s="243" t="s">
        <v>351</v>
      </c>
      <c r="G25" s="243" t="s">
        <v>1571</v>
      </c>
      <c r="H25" s="243" t="s">
        <v>1572</v>
      </c>
      <c r="I25" s="243" t="s">
        <v>1573</v>
      </c>
      <c r="J25" s="243" t="s">
        <v>279</v>
      </c>
      <c r="K25" s="243" t="s">
        <v>1574</v>
      </c>
      <c r="L25" s="244">
        <v>421915472241</v>
      </c>
    </row>
    <row r="26" spans="1:12" s="261" customFormat="1" x14ac:dyDescent="0.2">
      <c r="A26" s="242" t="s">
        <v>1114</v>
      </c>
      <c r="B26" s="243" t="s">
        <v>947</v>
      </c>
      <c r="C26" s="240" t="s">
        <v>254</v>
      </c>
      <c r="D26" s="243" t="s">
        <v>998</v>
      </c>
      <c r="E26" s="243" t="s">
        <v>275</v>
      </c>
      <c r="F26" s="243" t="s">
        <v>433</v>
      </c>
      <c r="G26" s="243" t="s">
        <v>948</v>
      </c>
      <c r="H26" s="243" t="s">
        <v>999</v>
      </c>
      <c r="I26" s="243" t="s">
        <v>1575</v>
      </c>
      <c r="J26" s="243" t="s">
        <v>279</v>
      </c>
      <c r="K26" s="243" t="s">
        <v>949</v>
      </c>
      <c r="L26" s="244">
        <v>421915719961</v>
      </c>
    </row>
    <row r="27" spans="1:12" s="261" customFormat="1" x14ac:dyDescent="0.2">
      <c r="A27" s="238" t="s">
        <v>1576</v>
      </c>
      <c r="B27" s="239" t="s">
        <v>1577</v>
      </c>
      <c r="C27" s="240" t="s">
        <v>254</v>
      </c>
      <c r="D27" s="240" t="s">
        <v>1578</v>
      </c>
      <c r="E27" s="240" t="s">
        <v>323</v>
      </c>
      <c r="F27" s="240" t="s">
        <v>1579</v>
      </c>
      <c r="G27" s="239" t="s">
        <v>1580</v>
      </c>
      <c r="H27" s="239" t="s">
        <v>1581</v>
      </c>
      <c r="I27" s="240" t="s">
        <v>1582</v>
      </c>
      <c r="J27" s="240" t="s">
        <v>279</v>
      </c>
      <c r="K27" s="240" t="s">
        <v>1583</v>
      </c>
      <c r="L27" s="241">
        <v>421903204367</v>
      </c>
    </row>
    <row r="28" spans="1:12" s="261" customFormat="1" x14ac:dyDescent="0.2">
      <c r="A28" s="238" t="s">
        <v>1098</v>
      </c>
      <c r="B28" s="239" t="s">
        <v>827</v>
      </c>
      <c r="C28" s="240" t="s">
        <v>254</v>
      </c>
      <c r="D28" s="239" t="s">
        <v>296</v>
      </c>
      <c r="E28" s="239" t="s">
        <v>275</v>
      </c>
      <c r="F28" s="239" t="s">
        <v>297</v>
      </c>
      <c r="G28" s="239" t="s">
        <v>298</v>
      </c>
      <c r="H28" s="247" t="s">
        <v>299</v>
      </c>
      <c r="I28" s="239" t="s">
        <v>1584</v>
      </c>
      <c r="J28" s="239" t="s">
        <v>934</v>
      </c>
      <c r="K28" s="239" t="s">
        <v>300</v>
      </c>
      <c r="L28" s="241">
        <v>421903446366</v>
      </c>
    </row>
    <row r="29" spans="1:12" s="261" customFormat="1" x14ac:dyDescent="0.2">
      <c r="A29" s="238" t="s">
        <v>43</v>
      </c>
      <c r="B29" s="243" t="s">
        <v>44</v>
      </c>
      <c r="C29" s="240" t="s">
        <v>254</v>
      </c>
      <c r="D29" s="243" t="s">
        <v>274</v>
      </c>
      <c r="E29" s="243" t="s">
        <v>275</v>
      </c>
      <c r="F29" s="243" t="s">
        <v>276</v>
      </c>
      <c r="G29" s="243" t="s">
        <v>935</v>
      </c>
      <c r="H29" s="243" t="s">
        <v>301</v>
      </c>
      <c r="I29" s="243" t="s">
        <v>302</v>
      </c>
      <c r="J29" s="243" t="s">
        <v>279</v>
      </c>
      <c r="K29" s="243" t="s">
        <v>303</v>
      </c>
      <c r="L29" s="244">
        <v>421905811053</v>
      </c>
    </row>
    <row r="30" spans="1:12" s="261" customFormat="1" x14ac:dyDescent="0.2">
      <c r="A30" s="238" t="s">
        <v>1585</v>
      </c>
      <c r="B30" s="243" t="s">
        <v>1586</v>
      </c>
      <c r="C30" s="240" t="s">
        <v>254</v>
      </c>
      <c r="D30" s="243" t="s">
        <v>274</v>
      </c>
      <c r="E30" s="243" t="s">
        <v>275</v>
      </c>
      <c r="F30" s="243" t="s">
        <v>276</v>
      </c>
      <c r="G30" s="243" t="s">
        <v>1587</v>
      </c>
      <c r="H30" s="243" t="s">
        <v>1588</v>
      </c>
      <c r="I30" s="243" t="s">
        <v>1589</v>
      </c>
      <c r="J30" s="243" t="s">
        <v>1590</v>
      </c>
      <c r="K30" s="243" t="s">
        <v>1589</v>
      </c>
      <c r="L30" s="244">
        <v>421905719339</v>
      </c>
    </row>
    <row r="31" spans="1:12" s="261" customFormat="1" x14ac:dyDescent="0.2">
      <c r="A31" s="242" t="s">
        <v>1115</v>
      </c>
      <c r="B31" s="243" t="s">
        <v>1000</v>
      </c>
      <c r="C31" s="240" t="s">
        <v>254</v>
      </c>
      <c r="D31" s="243" t="s">
        <v>274</v>
      </c>
      <c r="E31" s="243" t="s">
        <v>275</v>
      </c>
      <c r="F31" s="243" t="s">
        <v>276</v>
      </c>
      <c r="G31" s="243" t="s">
        <v>304</v>
      </c>
      <c r="H31" s="243" t="s">
        <v>1001</v>
      </c>
      <c r="I31" s="243" t="s">
        <v>305</v>
      </c>
      <c r="J31" s="243" t="s">
        <v>273</v>
      </c>
      <c r="K31" s="243" t="s">
        <v>306</v>
      </c>
      <c r="L31" s="244">
        <v>421907100191</v>
      </c>
    </row>
    <row r="32" spans="1:12" s="261" customFormat="1" x14ac:dyDescent="0.2">
      <c r="A32" s="242" t="s">
        <v>307</v>
      </c>
      <c r="B32" s="243" t="s">
        <v>308</v>
      </c>
      <c r="C32" s="240" t="s">
        <v>254</v>
      </c>
      <c r="D32" s="243" t="s">
        <v>274</v>
      </c>
      <c r="E32" s="243" t="s">
        <v>275</v>
      </c>
      <c r="F32" s="243" t="s">
        <v>309</v>
      </c>
      <c r="G32" s="243" t="s">
        <v>310</v>
      </c>
      <c r="H32" s="243" t="s">
        <v>311</v>
      </c>
      <c r="I32" s="243" t="s">
        <v>1336</v>
      </c>
      <c r="J32" s="243" t="s">
        <v>279</v>
      </c>
      <c r="K32" s="243" t="s">
        <v>312</v>
      </c>
      <c r="L32" s="244">
        <v>421905659739</v>
      </c>
    </row>
    <row r="33" spans="1:12" s="261" customFormat="1" x14ac:dyDescent="0.2">
      <c r="A33" s="242" t="s">
        <v>1099</v>
      </c>
      <c r="B33" s="243" t="s">
        <v>1002</v>
      </c>
      <c r="C33" s="240" t="s">
        <v>254</v>
      </c>
      <c r="D33" s="243" t="s">
        <v>1338</v>
      </c>
      <c r="E33" s="243" t="s">
        <v>293</v>
      </c>
      <c r="F33" s="243" t="s">
        <v>1339</v>
      </c>
      <c r="G33" s="243" t="s">
        <v>1003</v>
      </c>
      <c r="H33" s="243" t="s">
        <v>1169</v>
      </c>
      <c r="I33" s="243" t="s">
        <v>1004</v>
      </c>
      <c r="J33" s="243" t="s">
        <v>279</v>
      </c>
      <c r="K33" s="243" t="s">
        <v>1004</v>
      </c>
      <c r="L33" s="244">
        <v>421905620961</v>
      </c>
    </row>
    <row r="34" spans="1:12" s="261" customFormat="1" x14ac:dyDescent="0.2">
      <c r="A34" s="238" t="s">
        <v>1591</v>
      </c>
      <c r="B34" s="239" t="s">
        <v>1592</v>
      </c>
      <c r="C34" s="240" t="s">
        <v>254</v>
      </c>
      <c r="D34" s="240" t="s">
        <v>1593</v>
      </c>
      <c r="E34" s="240" t="s">
        <v>1594</v>
      </c>
      <c r="F34" s="240" t="s">
        <v>1595</v>
      </c>
      <c r="G34" s="239" t="s">
        <v>1596</v>
      </c>
      <c r="H34" s="239" t="s">
        <v>1597</v>
      </c>
      <c r="I34" s="240" t="s">
        <v>1598</v>
      </c>
      <c r="J34" s="240" t="s">
        <v>273</v>
      </c>
      <c r="K34" s="240" t="s">
        <v>1598</v>
      </c>
      <c r="L34" s="241">
        <v>421944644533</v>
      </c>
    </row>
    <row r="35" spans="1:12" s="261" customFormat="1" x14ac:dyDescent="0.2">
      <c r="A35" s="238" t="s">
        <v>1100</v>
      </c>
      <c r="B35" s="239" t="s">
        <v>828</v>
      </c>
      <c r="C35" s="240" t="s">
        <v>254</v>
      </c>
      <c r="D35" s="240" t="s">
        <v>313</v>
      </c>
      <c r="E35" s="240" t="s">
        <v>314</v>
      </c>
      <c r="F35" s="240" t="s">
        <v>315</v>
      </c>
      <c r="G35" s="239" t="s">
        <v>316</v>
      </c>
      <c r="H35" s="239" t="s">
        <v>317</v>
      </c>
      <c r="I35" s="240" t="s">
        <v>975</v>
      </c>
      <c r="J35" s="240" t="s">
        <v>279</v>
      </c>
      <c r="K35" s="240" t="s">
        <v>318</v>
      </c>
      <c r="L35" s="241">
        <v>421905601243</v>
      </c>
    </row>
    <row r="36" spans="1:12" s="261" customFormat="1" x14ac:dyDescent="0.2">
      <c r="A36" s="242" t="s">
        <v>1116</v>
      </c>
      <c r="B36" s="243" t="s">
        <v>1366</v>
      </c>
      <c r="C36" s="240" t="s">
        <v>254</v>
      </c>
      <c r="D36" s="243" t="s">
        <v>831</v>
      </c>
      <c r="E36" s="243" t="s">
        <v>832</v>
      </c>
      <c r="F36" s="243" t="s">
        <v>833</v>
      </c>
      <c r="G36" s="243" t="s">
        <v>1005</v>
      </c>
      <c r="H36" s="243" t="s">
        <v>1599</v>
      </c>
      <c r="I36" s="243" t="s">
        <v>1006</v>
      </c>
      <c r="J36" s="243" t="s">
        <v>965</v>
      </c>
      <c r="K36" s="243" t="s">
        <v>847</v>
      </c>
      <c r="L36" s="244">
        <v>421908888677</v>
      </c>
    </row>
    <row r="37" spans="1:12" s="261" customFormat="1" x14ac:dyDescent="0.2">
      <c r="A37" s="242" t="s">
        <v>1600</v>
      </c>
      <c r="B37" s="243" t="s">
        <v>1601</v>
      </c>
      <c r="C37" s="240" t="s">
        <v>254</v>
      </c>
      <c r="D37" s="243" t="s">
        <v>274</v>
      </c>
      <c r="E37" s="243" t="s">
        <v>275</v>
      </c>
      <c r="F37" s="243" t="s">
        <v>276</v>
      </c>
      <c r="G37" s="243" t="s">
        <v>1602</v>
      </c>
      <c r="H37" s="243" t="s">
        <v>1603</v>
      </c>
      <c r="I37" s="243" t="s">
        <v>1604</v>
      </c>
      <c r="J37" s="243" t="s">
        <v>279</v>
      </c>
      <c r="K37" s="243" t="s">
        <v>1604</v>
      </c>
      <c r="L37" s="244" t="s">
        <v>1605</v>
      </c>
    </row>
    <row r="38" spans="1:12" s="261" customFormat="1" x14ac:dyDescent="0.2">
      <c r="A38" s="242" t="s">
        <v>47</v>
      </c>
      <c r="B38" s="243" t="s">
        <v>48</v>
      </c>
      <c r="C38" s="240" t="s">
        <v>254</v>
      </c>
      <c r="D38" s="243" t="s">
        <v>319</v>
      </c>
      <c r="E38" s="243" t="s">
        <v>275</v>
      </c>
      <c r="F38" s="243" t="s">
        <v>320</v>
      </c>
      <c r="G38" s="243" t="s">
        <v>321</v>
      </c>
      <c r="H38" s="243" t="s">
        <v>322</v>
      </c>
      <c r="I38" s="243" t="s">
        <v>976</v>
      </c>
      <c r="J38" s="243" t="s">
        <v>279</v>
      </c>
      <c r="K38" s="243" t="s">
        <v>1606</v>
      </c>
      <c r="L38" s="244">
        <v>421903717236</v>
      </c>
    </row>
    <row r="39" spans="1:12" s="261" customFormat="1" x14ac:dyDescent="0.2">
      <c r="A39" s="238" t="s">
        <v>1117</v>
      </c>
      <c r="B39" s="239" t="s">
        <v>50</v>
      </c>
      <c r="C39" s="240" t="s">
        <v>254</v>
      </c>
      <c r="D39" s="239" t="s">
        <v>1607</v>
      </c>
      <c r="E39" s="239" t="s">
        <v>323</v>
      </c>
      <c r="F39" s="239" t="s">
        <v>324</v>
      </c>
      <c r="G39" s="239" t="s">
        <v>325</v>
      </c>
      <c r="H39" s="239" t="s">
        <v>1608</v>
      </c>
      <c r="I39" s="239" t="s">
        <v>326</v>
      </c>
      <c r="J39" s="239" t="s">
        <v>279</v>
      </c>
      <c r="K39" s="239" t="s">
        <v>1609</v>
      </c>
      <c r="L39" s="241">
        <v>421911349593</v>
      </c>
    </row>
    <row r="40" spans="1:12" s="261" customFormat="1" x14ac:dyDescent="0.2">
      <c r="A40" s="238" t="s">
        <v>51</v>
      </c>
      <c r="B40" s="239" t="s">
        <v>52</v>
      </c>
      <c r="C40" s="240" t="s">
        <v>254</v>
      </c>
      <c r="D40" s="240" t="s">
        <v>1610</v>
      </c>
      <c r="E40" s="240" t="s">
        <v>1611</v>
      </c>
      <c r="F40" s="240" t="s">
        <v>1612</v>
      </c>
      <c r="G40" s="247" t="s">
        <v>1170</v>
      </c>
      <c r="H40" s="239" t="s">
        <v>1171</v>
      </c>
      <c r="I40" s="240" t="s">
        <v>1007</v>
      </c>
      <c r="J40" s="240" t="s">
        <v>279</v>
      </c>
      <c r="K40" s="240" t="s">
        <v>1008</v>
      </c>
      <c r="L40" s="241">
        <v>421905975993</v>
      </c>
    </row>
    <row r="41" spans="1:12" s="261" customFormat="1" x14ac:dyDescent="0.2">
      <c r="A41" s="238" t="s">
        <v>1101</v>
      </c>
      <c r="B41" s="239" t="s">
        <v>54</v>
      </c>
      <c r="C41" s="240" t="s">
        <v>254</v>
      </c>
      <c r="D41" s="240" t="s">
        <v>274</v>
      </c>
      <c r="E41" s="240" t="s">
        <v>275</v>
      </c>
      <c r="F41" s="240" t="s">
        <v>276</v>
      </c>
      <c r="G41" s="239" t="s">
        <v>327</v>
      </c>
      <c r="H41" s="239" t="s">
        <v>1172</v>
      </c>
      <c r="I41" s="240" t="s">
        <v>328</v>
      </c>
      <c r="J41" s="240" t="s">
        <v>279</v>
      </c>
      <c r="K41" s="240" t="s">
        <v>290</v>
      </c>
      <c r="L41" s="241">
        <v>421905294239</v>
      </c>
    </row>
    <row r="42" spans="1:12" s="261" customFormat="1" x14ac:dyDescent="0.2">
      <c r="A42" s="238" t="s">
        <v>1102</v>
      </c>
      <c r="B42" s="239" t="s">
        <v>55</v>
      </c>
      <c r="C42" s="240" t="s">
        <v>254</v>
      </c>
      <c r="D42" s="239" t="s">
        <v>274</v>
      </c>
      <c r="E42" s="239" t="s">
        <v>275</v>
      </c>
      <c r="F42" s="239" t="s">
        <v>276</v>
      </c>
      <c r="G42" s="239" t="s">
        <v>329</v>
      </c>
      <c r="H42" s="239" t="s">
        <v>1173</v>
      </c>
      <c r="I42" s="239" t="s">
        <v>977</v>
      </c>
      <c r="J42" s="239" t="s">
        <v>279</v>
      </c>
      <c r="K42" s="239" t="s">
        <v>1009</v>
      </c>
      <c r="L42" s="241">
        <v>421908447934</v>
      </c>
    </row>
    <row r="43" spans="1:12" s="261" customFormat="1" x14ac:dyDescent="0.2">
      <c r="A43" s="238" t="s">
        <v>1103</v>
      </c>
      <c r="B43" s="239" t="s">
        <v>56</v>
      </c>
      <c r="C43" s="240" t="s">
        <v>254</v>
      </c>
      <c r="D43" s="239" t="s">
        <v>274</v>
      </c>
      <c r="E43" s="239" t="s">
        <v>275</v>
      </c>
      <c r="F43" s="239" t="s">
        <v>276</v>
      </c>
      <c r="G43" s="239" t="s">
        <v>330</v>
      </c>
      <c r="H43" s="239" t="s">
        <v>1010</v>
      </c>
      <c r="I43" s="239" t="s">
        <v>331</v>
      </c>
      <c r="J43" s="239" t="s">
        <v>279</v>
      </c>
      <c r="K43" s="239" t="s">
        <v>1011</v>
      </c>
      <c r="L43" s="241">
        <v>421918234840</v>
      </c>
    </row>
    <row r="44" spans="1:12" s="261" customFormat="1" x14ac:dyDescent="0.2">
      <c r="A44" s="238" t="s">
        <v>58</v>
      </c>
      <c r="B44" s="239" t="s">
        <v>59</v>
      </c>
      <c r="C44" s="240" t="s">
        <v>254</v>
      </c>
      <c r="D44" s="239" t="s">
        <v>274</v>
      </c>
      <c r="E44" s="239" t="s">
        <v>275</v>
      </c>
      <c r="F44" s="239" t="s">
        <v>276</v>
      </c>
      <c r="G44" s="239" t="s">
        <v>332</v>
      </c>
      <c r="H44" s="239" t="s">
        <v>333</v>
      </c>
      <c r="I44" s="239" t="s">
        <v>1340</v>
      </c>
      <c r="J44" s="239" t="s">
        <v>279</v>
      </c>
      <c r="K44" s="239" t="s">
        <v>1613</v>
      </c>
      <c r="L44" s="241">
        <v>421911427222</v>
      </c>
    </row>
    <row r="45" spans="1:12" s="261" customFormat="1" x14ac:dyDescent="0.2">
      <c r="A45" s="242" t="s">
        <v>61</v>
      </c>
      <c r="B45" s="243" t="s">
        <v>62</v>
      </c>
      <c r="C45" s="240" t="s">
        <v>254</v>
      </c>
      <c r="D45" s="243" t="s">
        <v>274</v>
      </c>
      <c r="E45" s="243" t="s">
        <v>275</v>
      </c>
      <c r="F45" s="243" t="s">
        <v>309</v>
      </c>
      <c r="G45" s="243" t="s">
        <v>840</v>
      </c>
      <c r="H45" s="243" t="s">
        <v>1012</v>
      </c>
      <c r="I45" s="243" t="s">
        <v>334</v>
      </c>
      <c r="J45" s="243" t="s">
        <v>335</v>
      </c>
      <c r="K45" s="243" t="s">
        <v>336</v>
      </c>
      <c r="L45" s="244">
        <v>421905278836</v>
      </c>
    </row>
    <row r="46" spans="1:12" s="261" customFormat="1" x14ac:dyDescent="0.2">
      <c r="A46" s="238" t="s">
        <v>1118</v>
      </c>
      <c r="B46" s="243" t="s">
        <v>63</v>
      </c>
      <c r="C46" s="240" t="s">
        <v>254</v>
      </c>
      <c r="D46" s="243" t="s">
        <v>274</v>
      </c>
      <c r="E46" s="243" t="s">
        <v>275</v>
      </c>
      <c r="F46" s="243" t="s">
        <v>276</v>
      </c>
      <c r="G46" s="243" t="s">
        <v>1013</v>
      </c>
      <c r="H46" s="243" t="s">
        <v>1614</v>
      </c>
      <c r="I46" s="243" t="s">
        <v>337</v>
      </c>
      <c r="J46" s="243" t="s">
        <v>273</v>
      </c>
      <c r="K46" s="243" t="s">
        <v>337</v>
      </c>
      <c r="L46" s="244">
        <v>421907194669</v>
      </c>
    </row>
    <row r="47" spans="1:12" s="261" customFormat="1" x14ac:dyDescent="0.2">
      <c r="A47" s="238" t="s">
        <v>65</v>
      </c>
      <c r="B47" s="243" t="s">
        <v>66</v>
      </c>
      <c r="C47" s="240" t="s">
        <v>254</v>
      </c>
      <c r="D47" s="243" t="s">
        <v>978</v>
      </c>
      <c r="E47" s="243" t="s">
        <v>338</v>
      </c>
      <c r="F47" s="243" t="s">
        <v>1014</v>
      </c>
      <c r="G47" s="263" t="s">
        <v>339</v>
      </c>
      <c r="H47" s="243" t="s">
        <v>1174</v>
      </c>
      <c r="I47" s="243" t="s">
        <v>340</v>
      </c>
      <c r="J47" s="243" t="s">
        <v>965</v>
      </c>
      <c r="K47" s="243" t="s">
        <v>340</v>
      </c>
      <c r="L47" s="244">
        <v>421903712927</v>
      </c>
    </row>
    <row r="48" spans="1:12" s="261" customFormat="1" x14ac:dyDescent="0.2">
      <c r="A48" s="238" t="s">
        <v>1104</v>
      </c>
      <c r="B48" s="243" t="s">
        <v>67</v>
      </c>
      <c r="C48" s="240" t="s">
        <v>254</v>
      </c>
      <c r="D48" s="243" t="s">
        <v>341</v>
      </c>
      <c r="E48" s="243" t="s">
        <v>275</v>
      </c>
      <c r="F48" s="243" t="s">
        <v>297</v>
      </c>
      <c r="G48" s="243" t="s">
        <v>342</v>
      </c>
      <c r="H48" s="243" t="s">
        <v>343</v>
      </c>
      <c r="I48" s="243" t="s">
        <v>344</v>
      </c>
      <c r="J48" s="243" t="s">
        <v>965</v>
      </c>
      <c r="K48" s="243" t="s">
        <v>344</v>
      </c>
      <c r="L48" s="244">
        <v>421908672270</v>
      </c>
    </row>
    <row r="49" spans="1:12" x14ac:dyDescent="0.2">
      <c r="A49" s="238" t="s">
        <v>1105</v>
      </c>
      <c r="B49" s="243" t="s">
        <v>69</v>
      </c>
      <c r="C49" s="240" t="s">
        <v>254</v>
      </c>
      <c r="D49" s="243" t="s">
        <v>834</v>
      </c>
      <c r="E49" s="243" t="s">
        <v>478</v>
      </c>
      <c r="F49" s="243" t="s">
        <v>835</v>
      </c>
      <c r="G49" s="243" t="s">
        <v>345</v>
      </c>
      <c r="H49" s="243" t="s">
        <v>1015</v>
      </c>
      <c r="I49" s="243" t="s">
        <v>346</v>
      </c>
      <c r="J49" s="243" t="s">
        <v>273</v>
      </c>
      <c r="K49" s="243" t="s">
        <v>1016</v>
      </c>
      <c r="L49" s="244">
        <v>421948835887</v>
      </c>
    </row>
    <row r="50" spans="1:12" x14ac:dyDescent="0.2">
      <c r="A50" s="238" t="s">
        <v>1615</v>
      </c>
      <c r="B50" s="243" t="s">
        <v>1616</v>
      </c>
      <c r="C50" s="240" t="s">
        <v>254</v>
      </c>
      <c r="D50" s="243" t="s">
        <v>1617</v>
      </c>
      <c r="E50" s="243" t="s">
        <v>1618</v>
      </c>
      <c r="F50" s="243" t="s">
        <v>1619</v>
      </c>
      <c r="G50" s="243" t="s">
        <v>1620</v>
      </c>
      <c r="H50" s="243" t="s">
        <v>1621</v>
      </c>
      <c r="I50" s="243" t="s">
        <v>1622</v>
      </c>
      <c r="J50" s="243" t="s">
        <v>273</v>
      </c>
      <c r="K50" s="243" t="s">
        <v>1622</v>
      </c>
      <c r="L50" s="244">
        <v>421903996977</v>
      </c>
    </row>
    <row r="51" spans="1:12" x14ac:dyDescent="0.2">
      <c r="A51" s="242" t="s">
        <v>71</v>
      </c>
      <c r="B51" s="243" t="s">
        <v>72</v>
      </c>
      <c r="C51" s="240" t="s">
        <v>254</v>
      </c>
      <c r="D51" s="243" t="s">
        <v>836</v>
      </c>
      <c r="E51" s="243" t="s">
        <v>293</v>
      </c>
      <c r="F51" s="243" t="s">
        <v>347</v>
      </c>
      <c r="G51" s="243" t="s">
        <v>348</v>
      </c>
      <c r="H51" s="262" t="s">
        <v>841</v>
      </c>
      <c r="I51" s="243" t="s">
        <v>349</v>
      </c>
      <c r="J51" s="243" t="s">
        <v>279</v>
      </c>
      <c r="K51" s="243" t="s">
        <v>848</v>
      </c>
      <c r="L51" s="244">
        <v>421907984638</v>
      </c>
    </row>
    <row r="52" spans="1:12" x14ac:dyDescent="0.2">
      <c r="A52" s="242" t="s">
        <v>731</v>
      </c>
      <c r="B52" s="243" t="s">
        <v>733</v>
      </c>
      <c r="C52" s="240" t="s">
        <v>254</v>
      </c>
      <c r="D52" s="243" t="s">
        <v>274</v>
      </c>
      <c r="E52" s="243" t="s">
        <v>275</v>
      </c>
      <c r="F52" s="243" t="s">
        <v>276</v>
      </c>
      <c r="G52" s="243" t="s">
        <v>734</v>
      </c>
      <c r="H52" s="243" t="s">
        <v>735</v>
      </c>
      <c r="I52" s="243" t="s">
        <v>979</v>
      </c>
      <c r="J52" s="243" t="s">
        <v>273</v>
      </c>
      <c r="K52" s="243" t="s">
        <v>979</v>
      </c>
      <c r="L52" s="244">
        <v>421911597705</v>
      </c>
    </row>
    <row r="53" spans="1:12" x14ac:dyDescent="0.2">
      <c r="A53" s="238" t="s">
        <v>1623</v>
      </c>
      <c r="B53" s="239" t="s">
        <v>1624</v>
      </c>
      <c r="C53" s="240" t="s">
        <v>254</v>
      </c>
      <c r="D53" s="240" t="s">
        <v>1625</v>
      </c>
      <c r="E53" s="240" t="s">
        <v>1618</v>
      </c>
      <c r="F53" s="240" t="s">
        <v>1619</v>
      </c>
      <c r="G53" s="239" t="s">
        <v>1626</v>
      </c>
      <c r="H53" s="239" t="s">
        <v>1627</v>
      </c>
      <c r="I53" s="240" t="s">
        <v>1628</v>
      </c>
      <c r="J53" s="240" t="s">
        <v>279</v>
      </c>
      <c r="K53" s="240" t="s">
        <v>1629</v>
      </c>
      <c r="L53" s="241">
        <v>421905762340</v>
      </c>
    </row>
    <row r="54" spans="1:12" x14ac:dyDescent="0.2">
      <c r="A54" s="238" t="s">
        <v>74</v>
      </c>
      <c r="B54" s="239" t="s">
        <v>75</v>
      </c>
      <c r="C54" s="240" t="s">
        <v>254</v>
      </c>
      <c r="D54" s="240" t="s">
        <v>350</v>
      </c>
      <c r="E54" s="240" t="s">
        <v>293</v>
      </c>
      <c r="F54" s="240" t="s">
        <v>351</v>
      </c>
      <c r="G54" s="239" t="s">
        <v>352</v>
      </c>
      <c r="H54" s="239" t="s">
        <v>353</v>
      </c>
      <c r="I54" s="240" t="s">
        <v>842</v>
      </c>
      <c r="J54" s="240" t="s">
        <v>273</v>
      </c>
      <c r="K54" s="240" t="s">
        <v>842</v>
      </c>
      <c r="L54" s="241">
        <v>421905504040</v>
      </c>
    </row>
    <row r="55" spans="1:12" x14ac:dyDescent="0.2">
      <c r="A55" s="238" t="s">
        <v>1119</v>
      </c>
      <c r="B55" s="239" t="s">
        <v>76</v>
      </c>
      <c r="C55" s="240" t="s">
        <v>254</v>
      </c>
      <c r="D55" s="240" t="s">
        <v>1630</v>
      </c>
      <c r="E55" s="240" t="s">
        <v>275</v>
      </c>
      <c r="F55" s="240" t="s">
        <v>276</v>
      </c>
      <c r="G55" s="239" t="s">
        <v>354</v>
      </c>
      <c r="H55" s="239" t="s">
        <v>355</v>
      </c>
      <c r="I55" s="240" t="s">
        <v>980</v>
      </c>
      <c r="J55" s="240" t="s">
        <v>273</v>
      </c>
      <c r="K55" s="240" t="s">
        <v>980</v>
      </c>
      <c r="L55" s="241">
        <v>421903202210</v>
      </c>
    </row>
    <row r="56" spans="1:12" x14ac:dyDescent="0.2">
      <c r="A56" s="238" t="s">
        <v>78</v>
      </c>
      <c r="B56" s="239" t="s">
        <v>1631</v>
      </c>
      <c r="C56" s="240" t="s">
        <v>254</v>
      </c>
      <c r="D56" s="240" t="s">
        <v>356</v>
      </c>
      <c r="E56" s="240" t="s">
        <v>357</v>
      </c>
      <c r="F56" s="240" t="s">
        <v>358</v>
      </c>
      <c r="G56" s="239" t="s">
        <v>359</v>
      </c>
      <c r="H56" s="239" t="s">
        <v>360</v>
      </c>
      <c r="I56" s="240" t="s">
        <v>1337</v>
      </c>
      <c r="J56" s="240" t="s">
        <v>279</v>
      </c>
      <c r="K56" s="240" t="s">
        <v>1017</v>
      </c>
      <c r="L56" s="241">
        <v>421911928826</v>
      </c>
    </row>
    <row r="57" spans="1:12" x14ac:dyDescent="0.2">
      <c r="A57" s="242" t="s">
        <v>80</v>
      </c>
      <c r="B57" s="243" t="s">
        <v>946</v>
      </c>
      <c r="C57" s="240" t="s">
        <v>254</v>
      </c>
      <c r="D57" s="243" t="s">
        <v>274</v>
      </c>
      <c r="E57" s="243" t="s">
        <v>275</v>
      </c>
      <c r="F57" s="243" t="s">
        <v>309</v>
      </c>
      <c r="G57" s="243" t="s">
        <v>485</v>
      </c>
      <c r="H57" s="243" t="s">
        <v>486</v>
      </c>
      <c r="I57" s="243" t="s">
        <v>843</v>
      </c>
      <c r="J57" s="243" t="s">
        <v>279</v>
      </c>
      <c r="K57" s="243" t="s">
        <v>1175</v>
      </c>
      <c r="L57" s="244" t="s">
        <v>1176</v>
      </c>
    </row>
    <row r="58" spans="1:12" x14ac:dyDescent="0.2">
      <c r="A58" s="238" t="s">
        <v>81</v>
      </c>
      <c r="B58" s="239" t="s">
        <v>82</v>
      </c>
      <c r="C58" s="240" t="s">
        <v>254</v>
      </c>
      <c r="D58" s="240" t="s">
        <v>477</v>
      </c>
      <c r="E58" s="240" t="s">
        <v>478</v>
      </c>
      <c r="F58" s="240" t="s">
        <v>479</v>
      </c>
      <c r="G58" s="239" t="s">
        <v>480</v>
      </c>
      <c r="H58" s="239" t="s">
        <v>481</v>
      </c>
      <c r="I58" s="240" t="s">
        <v>482</v>
      </c>
      <c r="J58" s="240" t="s">
        <v>273</v>
      </c>
      <c r="K58" s="240" t="s">
        <v>1177</v>
      </c>
      <c r="L58" s="241" t="s">
        <v>1178</v>
      </c>
    </row>
    <row r="59" spans="1:12" x14ac:dyDescent="0.2">
      <c r="A59" s="242" t="s">
        <v>83</v>
      </c>
      <c r="B59" s="243" t="s">
        <v>84</v>
      </c>
      <c r="C59" s="240" t="s">
        <v>254</v>
      </c>
      <c r="D59" s="243" t="s">
        <v>1179</v>
      </c>
      <c r="E59" s="243" t="s">
        <v>361</v>
      </c>
      <c r="F59" s="243" t="s">
        <v>362</v>
      </c>
      <c r="G59" s="243" t="s">
        <v>1018</v>
      </c>
      <c r="H59" s="243" t="s">
        <v>1019</v>
      </c>
      <c r="I59" s="243" t="s">
        <v>363</v>
      </c>
      <c r="J59" s="243" t="s">
        <v>273</v>
      </c>
      <c r="K59" s="243" t="s">
        <v>363</v>
      </c>
      <c r="L59" s="244">
        <v>421903601379</v>
      </c>
    </row>
    <row r="60" spans="1:12" x14ac:dyDescent="0.2">
      <c r="A60" s="238" t="s">
        <v>85</v>
      </c>
      <c r="B60" s="239" t="s">
        <v>86</v>
      </c>
      <c r="C60" s="240" t="s">
        <v>254</v>
      </c>
      <c r="D60" s="240" t="s">
        <v>364</v>
      </c>
      <c r="E60" s="240" t="s">
        <v>275</v>
      </c>
      <c r="F60" s="240" t="s">
        <v>365</v>
      </c>
      <c r="G60" s="239" t="s">
        <v>366</v>
      </c>
      <c r="H60" s="239" t="s">
        <v>367</v>
      </c>
      <c r="I60" s="240" t="s">
        <v>1342</v>
      </c>
      <c r="J60" s="240" t="s">
        <v>273</v>
      </c>
      <c r="K60" s="240" t="s">
        <v>1020</v>
      </c>
      <c r="L60" s="241">
        <v>421903370792</v>
      </c>
    </row>
    <row r="61" spans="1:12" x14ac:dyDescent="0.2">
      <c r="A61" s="238" t="s">
        <v>88</v>
      </c>
      <c r="B61" s="239" t="s">
        <v>1632</v>
      </c>
      <c r="C61" s="240" t="s">
        <v>254</v>
      </c>
      <c r="D61" s="240" t="s">
        <v>1633</v>
      </c>
      <c r="E61" s="240" t="s">
        <v>323</v>
      </c>
      <c r="F61" s="240" t="s">
        <v>368</v>
      </c>
      <c r="G61" s="239" t="s">
        <v>369</v>
      </c>
      <c r="H61" s="249" t="s">
        <v>1021</v>
      </c>
      <c r="I61" s="240" t="s">
        <v>370</v>
      </c>
      <c r="J61" s="240" t="s">
        <v>279</v>
      </c>
      <c r="K61" s="245" t="s">
        <v>1634</v>
      </c>
      <c r="L61" s="246">
        <v>421915048062</v>
      </c>
    </row>
    <row r="62" spans="1:12" x14ac:dyDescent="0.2">
      <c r="A62" s="238" t="s">
        <v>1106</v>
      </c>
      <c r="B62" s="239" t="s">
        <v>90</v>
      </c>
      <c r="C62" s="240" t="s">
        <v>254</v>
      </c>
      <c r="D62" s="240" t="s">
        <v>1022</v>
      </c>
      <c r="E62" s="240" t="s">
        <v>439</v>
      </c>
      <c r="F62" s="240" t="s">
        <v>957</v>
      </c>
      <c r="G62" s="239" t="s">
        <v>371</v>
      </c>
      <c r="H62" s="249" t="s">
        <v>372</v>
      </c>
      <c r="I62" s="240" t="s">
        <v>1180</v>
      </c>
      <c r="J62" s="240" t="s">
        <v>279</v>
      </c>
      <c r="K62" s="245" t="s">
        <v>373</v>
      </c>
      <c r="L62" s="246">
        <v>421903363993</v>
      </c>
    </row>
    <row r="63" spans="1:12" x14ac:dyDescent="0.2">
      <c r="A63" s="238" t="s">
        <v>1107</v>
      </c>
      <c r="B63" s="239" t="s">
        <v>91</v>
      </c>
      <c r="C63" s="240" t="s">
        <v>254</v>
      </c>
      <c r="D63" s="240" t="s">
        <v>374</v>
      </c>
      <c r="E63" s="240" t="s">
        <v>293</v>
      </c>
      <c r="F63" s="240" t="s">
        <v>1635</v>
      </c>
      <c r="G63" s="239" t="s">
        <v>375</v>
      </c>
      <c r="H63" s="249" t="s">
        <v>1181</v>
      </c>
      <c r="I63" s="240" t="s">
        <v>376</v>
      </c>
      <c r="J63" s="240" t="s">
        <v>981</v>
      </c>
      <c r="K63" s="245" t="s">
        <v>1023</v>
      </c>
      <c r="L63" s="246">
        <v>421903740961</v>
      </c>
    </row>
    <row r="64" spans="1:12" x14ac:dyDescent="0.2">
      <c r="A64" s="250" t="s">
        <v>93</v>
      </c>
      <c r="B64" s="293" t="s">
        <v>94</v>
      </c>
      <c r="C64" s="294" t="s">
        <v>254</v>
      </c>
      <c r="D64" s="293" t="s">
        <v>377</v>
      </c>
      <c r="E64" s="293" t="s">
        <v>275</v>
      </c>
      <c r="F64" s="293" t="s">
        <v>320</v>
      </c>
      <c r="G64" s="293" t="s">
        <v>378</v>
      </c>
      <c r="H64" s="293" t="s">
        <v>379</v>
      </c>
      <c r="I64" s="293" t="s">
        <v>380</v>
      </c>
      <c r="J64" s="293" t="s">
        <v>279</v>
      </c>
      <c r="K64" s="293" t="s">
        <v>381</v>
      </c>
      <c r="L64" s="295">
        <v>421904700522</v>
      </c>
    </row>
    <row r="65" spans="1:12" x14ac:dyDescent="0.2">
      <c r="A65" s="238" t="s">
        <v>96</v>
      </c>
      <c r="B65" s="239" t="s">
        <v>97</v>
      </c>
      <c r="C65" s="240" t="s">
        <v>254</v>
      </c>
      <c r="D65" s="240" t="s">
        <v>1636</v>
      </c>
      <c r="E65" s="240" t="s">
        <v>478</v>
      </c>
      <c r="F65" s="240" t="s">
        <v>1341</v>
      </c>
      <c r="G65" s="239" t="s">
        <v>382</v>
      </c>
      <c r="H65" s="239" t="s">
        <v>383</v>
      </c>
      <c r="I65" s="240" t="s">
        <v>982</v>
      </c>
      <c r="J65" s="240" t="s">
        <v>273</v>
      </c>
      <c r="K65" s="240" t="s">
        <v>1024</v>
      </c>
      <c r="L65" s="241">
        <v>421918882990</v>
      </c>
    </row>
    <row r="66" spans="1:12" x14ac:dyDescent="0.2">
      <c r="A66" s="238" t="s">
        <v>99</v>
      </c>
      <c r="B66" s="239" t="s">
        <v>1025</v>
      </c>
      <c r="C66" s="240" t="s">
        <v>254</v>
      </c>
      <c r="D66" s="240" t="s">
        <v>837</v>
      </c>
      <c r="E66" s="240" t="s">
        <v>275</v>
      </c>
      <c r="F66" s="240" t="s">
        <v>276</v>
      </c>
      <c r="G66" s="239" t="s">
        <v>1637</v>
      </c>
      <c r="H66" s="239" t="s">
        <v>1026</v>
      </c>
      <c r="I66" s="240" t="s">
        <v>1638</v>
      </c>
      <c r="J66" s="240" t="s">
        <v>1182</v>
      </c>
      <c r="K66" s="245" t="s">
        <v>384</v>
      </c>
      <c r="L66" s="246">
        <v>421917476268</v>
      </c>
    </row>
    <row r="67" spans="1:12" x14ac:dyDescent="0.2">
      <c r="A67" s="238" t="s">
        <v>1108</v>
      </c>
      <c r="B67" s="239" t="s">
        <v>102</v>
      </c>
      <c r="C67" s="240" t="s">
        <v>254</v>
      </c>
      <c r="D67" s="240" t="s">
        <v>385</v>
      </c>
      <c r="E67" s="240" t="s">
        <v>386</v>
      </c>
      <c r="F67" s="240" t="s">
        <v>387</v>
      </c>
      <c r="G67" s="239" t="s">
        <v>388</v>
      </c>
      <c r="H67" s="239" t="s">
        <v>389</v>
      </c>
      <c r="I67" s="240" t="s">
        <v>1183</v>
      </c>
      <c r="J67" s="240" t="s">
        <v>261</v>
      </c>
      <c r="K67" s="245" t="s">
        <v>1183</v>
      </c>
      <c r="L67" s="246">
        <v>421905193404</v>
      </c>
    </row>
    <row r="68" spans="1:12" x14ac:dyDescent="0.2">
      <c r="A68" s="242" t="s">
        <v>104</v>
      </c>
      <c r="B68" s="243" t="s">
        <v>105</v>
      </c>
      <c r="C68" s="240" t="s">
        <v>254</v>
      </c>
      <c r="D68" s="243" t="s">
        <v>1639</v>
      </c>
      <c r="E68" s="243" t="s">
        <v>256</v>
      </c>
      <c r="F68" s="243" t="s">
        <v>257</v>
      </c>
      <c r="G68" s="243" t="s">
        <v>390</v>
      </c>
      <c r="H68" s="243" t="s">
        <v>391</v>
      </c>
      <c r="I68" s="243" t="s">
        <v>1027</v>
      </c>
      <c r="J68" s="243" t="s">
        <v>965</v>
      </c>
      <c r="K68" s="243" t="s">
        <v>1640</v>
      </c>
      <c r="L68" s="244">
        <v>421902902970</v>
      </c>
    </row>
    <row r="69" spans="1:12" x14ac:dyDescent="0.2">
      <c r="A69" s="238" t="s">
        <v>1120</v>
      </c>
      <c r="B69" s="239" t="s">
        <v>107</v>
      </c>
      <c r="C69" s="240" t="s">
        <v>254</v>
      </c>
      <c r="D69" s="240" t="s">
        <v>392</v>
      </c>
      <c r="E69" s="240" t="s">
        <v>263</v>
      </c>
      <c r="F69" s="240" t="s">
        <v>393</v>
      </c>
      <c r="G69" s="239" t="s">
        <v>394</v>
      </c>
      <c r="H69" s="239" t="s">
        <v>395</v>
      </c>
      <c r="I69" s="240" t="s">
        <v>396</v>
      </c>
      <c r="J69" s="240" t="s">
        <v>273</v>
      </c>
      <c r="K69" s="245" t="s">
        <v>397</v>
      </c>
      <c r="L69" s="246">
        <v>421903262626</v>
      </c>
    </row>
    <row r="70" spans="1:12" x14ac:dyDescent="0.2">
      <c r="A70" s="238" t="s">
        <v>108</v>
      </c>
      <c r="B70" s="239" t="s">
        <v>109</v>
      </c>
      <c r="C70" s="240" t="s">
        <v>254</v>
      </c>
      <c r="D70" s="240" t="s">
        <v>1641</v>
      </c>
      <c r="E70" s="240" t="s">
        <v>275</v>
      </c>
      <c r="F70" s="240" t="s">
        <v>320</v>
      </c>
      <c r="G70" s="239" t="s">
        <v>398</v>
      </c>
      <c r="H70" s="239" t="s">
        <v>399</v>
      </c>
      <c r="I70" s="240" t="s">
        <v>400</v>
      </c>
      <c r="J70" s="240" t="s">
        <v>335</v>
      </c>
      <c r="K70" s="240" t="s">
        <v>401</v>
      </c>
      <c r="L70" s="241">
        <v>421911395727</v>
      </c>
    </row>
    <row r="71" spans="1:12" x14ac:dyDescent="0.2">
      <c r="A71" s="238" t="s">
        <v>1121</v>
      </c>
      <c r="B71" s="239" t="s">
        <v>110</v>
      </c>
      <c r="C71" s="240" t="s">
        <v>254</v>
      </c>
      <c r="D71" s="240" t="s">
        <v>837</v>
      </c>
      <c r="E71" s="240" t="s">
        <v>275</v>
      </c>
      <c r="F71" s="240" t="s">
        <v>276</v>
      </c>
      <c r="G71" s="239" t="s">
        <v>402</v>
      </c>
      <c r="H71" s="239" t="s">
        <v>983</v>
      </c>
      <c r="I71" s="240" t="s">
        <v>403</v>
      </c>
      <c r="J71" s="240" t="s">
        <v>279</v>
      </c>
      <c r="K71" s="240" t="s">
        <v>404</v>
      </c>
      <c r="L71" s="241">
        <v>421905305338</v>
      </c>
    </row>
    <row r="72" spans="1:12" x14ac:dyDescent="0.2">
      <c r="A72" s="242" t="s">
        <v>1109</v>
      </c>
      <c r="B72" s="243" t="s">
        <v>112</v>
      </c>
      <c r="C72" s="240" t="s">
        <v>254</v>
      </c>
      <c r="D72" s="243" t="s">
        <v>274</v>
      </c>
      <c r="E72" s="243" t="s">
        <v>275</v>
      </c>
      <c r="F72" s="243" t="s">
        <v>276</v>
      </c>
      <c r="G72" s="243" t="s">
        <v>405</v>
      </c>
      <c r="H72" s="243" t="s">
        <v>406</v>
      </c>
      <c r="I72" s="243" t="s">
        <v>1642</v>
      </c>
      <c r="J72" s="243" t="s">
        <v>279</v>
      </c>
      <c r="K72" s="243" t="s">
        <v>844</v>
      </c>
      <c r="L72" s="244">
        <v>421908979442</v>
      </c>
    </row>
    <row r="73" spans="1:12" x14ac:dyDescent="0.2">
      <c r="A73" s="238" t="s">
        <v>1122</v>
      </c>
      <c r="B73" s="239" t="s">
        <v>113</v>
      </c>
      <c r="C73" s="240" t="s">
        <v>254</v>
      </c>
      <c r="D73" s="240" t="s">
        <v>407</v>
      </c>
      <c r="E73" s="240" t="s">
        <v>275</v>
      </c>
      <c r="F73" s="240" t="s">
        <v>309</v>
      </c>
      <c r="G73" s="239" t="s">
        <v>408</v>
      </c>
      <c r="H73" s="239" t="s">
        <v>409</v>
      </c>
      <c r="I73" s="240" t="s">
        <v>410</v>
      </c>
      <c r="J73" s="240" t="s">
        <v>279</v>
      </c>
      <c r="K73" s="240" t="s">
        <v>411</v>
      </c>
      <c r="L73" s="241">
        <v>421903708275</v>
      </c>
    </row>
    <row r="74" spans="1:12" x14ac:dyDescent="0.2">
      <c r="A74" s="238" t="s">
        <v>1110</v>
      </c>
      <c r="B74" s="239" t="s">
        <v>115</v>
      </c>
      <c r="C74" s="240" t="s">
        <v>254</v>
      </c>
      <c r="D74" s="240" t="s">
        <v>274</v>
      </c>
      <c r="E74" s="240" t="s">
        <v>275</v>
      </c>
      <c r="F74" s="240" t="s">
        <v>276</v>
      </c>
      <c r="G74" s="239" t="s">
        <v>412</v>
      </c>
      <c r="H74" s="239" t="s">
        <v>413</v>
      </c>
      <c r="I74" s="240" t="s">
        <v>414</v>
      </c>
      <c r="J74" s="240" t="s">
        <v>273</v>
      </c>
      <c r="K74" s="245" t="s">
        <v>1028</v>
      </c>
      <c r="L74" s="246">
        <v>421918529304</v>
      </c>
    </row>
    <row r="75" spans="1:12" x14ac:dyDescent="0.2">
      <c r="A75" s="238" t="s">
        <v>117</v>
      </c>
      <c r="B75" s="239" t="s">
        <v>1029</v>
      </c>
      <c r="C75" s="240" t="s">
        <v>254</v>
      </c>
      <c r="D75" s="240" t="s">
        <v>274</v>
      </c>
      <c r="E75" s="240" t="s">
        <v>275</v>
      </c>
      <c r="F75" s="240" t="s">
        <v>1643</v>
      </c>
      <c r="G75" s="239" t="s">
        <v>936</v>
      </c>
      <c r="H75" s="248" t="s">
        <v>415</v>
      </c>
      <c r="I75" s="240" t="s">
        <v>416</v>
      </c>
      <c r="J75" s="240" t="s">
        <v>273</v>
      </c>
      <c r="K75" s="245" t="s">
        <v>1644</v>
      </c>
      <c r="L75" s="246">
        <v>421910729433</v>
      </c>
    </row>
    <row r="76" spans="1:12" x14ac:dyDescent="0.2">
      <c r="A76" s="238" t="s">
        <v>119</v>
      </c>
      <c r="B76" s="239" t="s">
        <v>1645</v>
      </c>
      <c r="C76" s="240" t="s">
        <v>254</v>
      </c>
      <c r="D76" s="240" t="s">
        <v>274</v>
      </c>
      <c r="E76" s="240" t="s">
        <v>275</v>
      </c>
      <c r="F76" s="240" t="s">
        <v>276</v>
      </c>
      <c r="G76" s="239" t="s">
        <v>417</v>
      </c>
      <c r="H76" s="239" t="s">
        <v>418</v>
      </c>
      <c r="I76" s="243" t="s">
        <v>419</v>
      </c>
      <c r="J76" s="240" t="s">
        <v>279</v>
      </c>
      <c r="K76" s="240" t="s">
        <v>420</v>
      </c>
      <c r="L76" s="241">
        <v>421903692095</v>
      </c>
    </row>
    <row r="77" spans="1:12" x14ac:dyDescent="0.2">
      <c r="A77" s="238" t="s">
        <v>120</v>
      </c>
      <c r="B77" s="239" t="s">
        <v>121</v>
      </c>
      <c r="C77" s="240" t="s">
        <v>254</v>
      </c>
      <c r="D77" s="240" t="s">
        <v>274</v>
      </c>
      <c r="E77" s="240" t="s">
        <v>275</v>
      </c>
      <c r="F77" s="240" t="s">
        <v>276</v>
      </c>
      <c r="G77" s="239" t="s">
        <v>1030</v>
      </c>
      <c r="H77" s="239" t="s">
        <v>421</v>
      </c>
      <c r="I77" s="240" t="s">
        <v>422</v>
      </c>
      <c r="J77" s="240" t="s">
        <v>279</v>
      </c>
      <c r="K77" s="245" t="s">
        <v>423</v>
      </c>
      <c r="L77" s="246">
        <v>421915499077</v>
      </c>
    </row>
    <row r="78" spans="1:12" x14ac:dyDescent="0.2">
      <c r="A78" s="238" t="s">
        <v>1111</v>
      </c>
      <c r="B78" s="239" t="s">
        <v>1646</v>
      </c>
      <c r="C78" s="240" t="s">
        <v>254</v>
      </c>
      <c r="D78" s="240" t="s">
        <v>424</v>
      </c>
      <c r="E78" s="240" t="s">
        <v>275</v>
      </c>
      <c r="F78" s="240" t="s">
        <v>309</v>
      </c>
      <c r="G78" s="239" t="s">
        <v>425</v>
      </c>
      <c r="H78" s="239" t="s">
        <v>1184</v>
      </c>
      <c r="I78" s="240" t="s">
        <v>1185</v>
      </c>
      <c r="J78" s="240" t="s">
        <v>261</v>
      </c>
      <c r="K78" s="240" t="s">
        <v>1186</v>
      </c>
      <c r="L78" s="241">
        <v>421905234323</v>
      </c>
    </row>
    <row r="79" spans="1:12" x14ac:dyDescent="0.2">
      <c r="A79" s="238" t="s">
        <v>1647</v>
      </c>
      <c r="B79" s="239" t="s">
        <v>1648</v>
      </c>
      <c r="C79" s="240" t="s">
        <v>254</v>
      </c>
      <c r="D79" s="240" t="s">
        <v>1649</v>
      </c>
      <c r="E79" s="240" t="s">
        <v>293</v>
      </c>
      <c r="F79" s="240" t="s">
        <v>1650</v>
      </c>
      <c r="G79" s="239" t="s">
        <v>1651</v>
      </c>
      <c r="H79" s="239" t="s">
        <v>1652</v>
      </c>
      <c r="I79" s="240" t="s">
        <v>1653</v>
      </c>
      <c r="J79" s="240" t="s">
        <v>279</v>
      </c>
      <c r="K79" s="240" t="s">
        <v>1654</v>
      </c>
      <c r="L79" s="241">
        <v>421904175262</v>
      </c>
    </row>
    <row r="80" spans="1:12" x14ac:dyDescent="0.2">
      <c r="A80" s="238" t="s">
        <v>1123</v>
      </c>
      <c r="B80" s="239" t="s">
        <v>123</v>
      </c>
      <c r="C80" s="240" t="s">
        <v>254</v>
      </c>
      <c r="D80" s="240" t="s">
        <v>274</v>
      </c>
      <c r="E80" s="240" t="s">
        <v>275</v>
      </c>
      <c r="F80" s="240" t="s">
        <v>276</v>
      </c>
      <c r="G80" s="239" t="s">
        <v>426</v>
      </c>
      <c r="H80" s="239" t="s">
        <v>427</v>
      </c>
      <c r="I80" s="240" t="s">
        <v>428</v>
      </c>
      <c r="J80" s="240" t="s">
        <v>273</v>
      </c>
      <c r="K80" s="240" t="s">
        <v>429</v>
      </c>
      <c r="L80" s="241">
        <v>421905650170</v>
      </c>
    </row>
    <row r="81" spans="1:12" x14ac:dyDescent="0.2">
      <c r="A81" s="238" t="s">
        <v>125</v>
      </c>
      <c r="B81" s="239" t="s">
        <v>126</v>
      </c>
      <c r="C81" s="240" t="s">
        <v>254</v>
      </c>
      <c r="D81" s="240" t="s">
        <v>274</v>
      </c>
      <c r="E81" s="240" t="s">
        <v>275</v>
      </c>
      <c r="F81" s="240" t="s">
        <v>276</v>
      </c>
      <c r="G81" s="239" t="s">
        <v>984</v>
      </c>
      <c r="H81" s="239" t="s">
        <v>430</v>
      </c>
      <c r="I81" s="240" t="s">
        <v>985</v>
      </c>
      <c r="J81" s="240" t="s">
        <v>273</v>
      </c>
      <c r="K81" s="240" t="s">
        <v>431</v>
      </c>
      <c r="L81" s="241">
        <v>421903636503</v>
      </c>
    </row>
    <row r="82" spans="1:12" x14ac:dyDescent="0.2">
      <c r="A82" s="238" t="s">
        <v>127</v>
      </c>
      <c r="B82" s="239" t="s">
        <v>128</v>
      </c>
      <c r="C82" s="240" t="s">
        <v>254</v>
      </c>
      <c r="D82" s="240" t="s">
        <v>432</v>
      </c>
      <c r="E82" s="240" t="s">
        <v>275</v>
      </c>
      <c r="F82" s="240" t="s">
        <v>433</v>
      </c>
      <c r="G82" s="239" t="s">
        <v>434</v>
      </c>
      <c r="H82" s="239" t="s">
        <v>435</v>
      </c>
      <c r="I82" s="240" t="s">
        <v>436</v>
      </c>
      <c r="J82" s="240" t="s">
        <v>273</v>
      </c>
      <c r="K82" s="240" t="s">
        <v>437</v>
      </c>
      <c r="L82" s="241">
        <v>421918555519</v>
      </c>
    </row>
    <row r="83" spans="1:12" x14ac:dyDescent="0.2">
      <c r="A83" s="238" t="s">
        <v>732</v>
      </c>
      <c r="B83" s="239" t="s">
        <v>738</v>
      </c>
      <c r="C83" s="240" t="s">
        <v>254</v>
      </c>
      <c r="D83" s="240" t="s">
        <v>1031</v>
      </c>
      <c r="E83" s="240" t="s">
        <v>838</v>
      </c>
      <c r="F83" s="240" t="s">
        <v>839</v>
      </c>
      <c r="G83" s="239" t="s">
        <v>739</v>
      </c>
      <c r="H83" s="239" t="s">
        <v>845</v>
      </c>
      <c r="I83" s="240" t="s">
        <v>846</v>
      </c>
      <c r="J83" s="240" t="s">
        <v>279</v>
      </c>
      <c r="K83" s="240" t="s">
        <v>846</v>
      </c>
      <c r="L83" s="241">
        <v>421905486716</v>
      </c>
    </row>
    <row r="84" spans="1:12" x14ac:dyDescent="0.2">
      <c r="A84" s="238" t="s">
        <v>1655</v>
      </c>
      <c r="B84" s="239" t="s">
        <v>1656</v>
      </c>
      <c r="C84" s="240" t="s">
        <v>254</v>
      </c>
      <c r="D84" s="240" t="s">
        <v>1657</v>
      </c>
      <c r="E84" s="240" t="s">
        <v>1658</v>
      </c>
      <c r="F84" s="240" t="s">
        <v>1659</v>
      </c>
      <c r="G84" s="239" t="s">
        <v>1660</v>
      </c>
      <c r="H84" s="239" t="s">
        <v>1661</v>
      </c>
      <c r="I84" s="240" t="s">
        <v>1662</v>
      </c>
      <c r="J84" s="240" t="s">
        <v>279</v>
      </c>
      <c r="K84" s="240" t="s">
        <v>1662</v>
      </c>
      <c r="L84" s="241">
        <v>421905533719</v>
      </c>
    </row>
    <row r="85" spans="1:12" x14ac:dyDescent="0.2">
      <c r="A85" s="238" t="s">
        <v>131</v>
      </c>
      <c r="B85" s="239" t="s">
        <v>132</v>
      </c>
      <c r="C85" s="240" t="s">
        <v>254</v>
      </c>
      <c r="D85" s="240" t="s">
        <v>438</v>
      </c>
      <c r="E85" s="240" t="s">
        <v>439</v>
      </c>
      <c r="F85" s="240" t="s">
        <v>440</v>
      </c>
      <c r="G85" s="239" t="s">
        <v>441</v>
      </c>
      <c r="H85" s="247" t="s">
        <v>442</v>
      </c>
      <c r="I85" s="240" t="s">
        <v>443</v>
      </c>
      <c r="J85" s="240" t="s">
        <v>279</v>
      </c>
      <c r="K85" s="240" t="s">
        <v>443</v>
      </c>
      <c r="L85" s="241">
        <v>421905235472</v>
      </c>
    </row>
    <row r="86" spans="1:12" x14ac:dyDescent="0.2">
      <c r="A86" s="238" t="s">
        <v>134</v>
      </c>
      <c r="B86" s="239" t="s">
        <v>135</v>
      </c>
      <c r="C86" s="240" t="s">
        <v>254</v>
      </c>
      <c r="D86" s="240" t="s">
        <v>444</v>
      </c>
      <c r="E86" s="240" t="s">
        <v>1032</v>
      </c>
      <c r="F86" s="240" t="s">
        <v>445</v>
      </c>
      <c r="G86" s="239" t="s">
        <v>446</v>
      </c>
      <c r="H86" s="239" t="s">
        <v>1187</v>
      </c>
      <c r="I86" s="240" t="s">
        <v>447</v>
      </c>
      <c r="J86" s="240" t="s">
        <v>273</v>
      </c>
      <c r="K86" s="240" t="s">
        <v>448</v>
      </c>
      <c r="L86" s="241">
        <v>421905970041</v>
      </c>
    </row>
    <row r="87" spans="1:12" x14ac:dyDescent="0.2">
      <c r="A87" s="238" t="s">
        <v>1033</v>
      </c>
      <c r="B87" s="239" t="s">
        <v>1034</v>
      </c>
      <c r="C87" s="240" t="s">
        <v>254</v>
      </c>
      <c r="D87" s="240" t="s">
        <v>1035</v>
      </c>
      <c r="E87" s="240" t="s">
        <v>357</v>
      </c>
      <c r="F87" s="240" t="s">
        <v>358</v>
      </c>
      <c r="G87" s="239" t="s">
        <v>1036</v>
      </c>
      <c r="H87" s="239" t="s">
        <v>1037</v>
      </c>
      <c r="I87" s="240" t="s">
        <v>1188</v>
      </c>
      <c r="J87" s="240" t="s">
        <v>279</v>
      </c>
      <c r="K87" s="240" t="s">
        <v>1663</v>
      </c>
      <c r="L87" s="241">
        <v>421905351645</v>
      </c>
    </row>
    <row r="88" spans="1:12" x14ac:dyDescent="0.2">
      <c r="A88" s="238" t="s">
        <v>1664</v>
      </c>
      <c r="B88" s="239" t="s">
        <v>1665</v>
      </c>
      <c r="C88" s="240" t="s">
        <v>254</v>
      </c>
      <c r="D88" s="240" t="s">
        <v>1666</v>
      </c>
      <c r="E88" s="240" t="s">
        <v>1667</v>
      </c>
      <c r="F88" s="240" t="s">
        <v>1668</v>
      </c>
      <c r="G88" s="239" t="s">
        <v>1669</v>
      </c>
      <c r="H88" s="239" t="s">
        <v>1670</v>
      </c>
      <c r="I88" s="240" t="s">
        <v>1671</v>
      </c>
      <c r="J88" s="240" t="s">
        <v>279</v>
      </c>
      <c r="K88" s="240" t="s">
        <v>1671</v>
      </c>
      <c r="L88" s="241">
        <v>421908553335</v>
      </c>
    </row>
    <row r="89" spans="1:12" x14ac:dyDescent="0.2">
      <c r="A89" s="238" t="s">
        <v>136</v>
      </c>
      <c r="B89" s="239" t="s">
        <v>1335</v>
      </c>
      <c r="C89" s="240" t="s">
        <v>254</v>
      </c>
      <c r="D89" s="240" t="s">
        <v>274</v>
      </c>
      <c r="E89" s="240" t="s">
        <v>275</v>
      </c>
      <c r="F89" s="240" t="s">
        <v>276</v>
      </c>
      <c r="G89" s="239" t="s">
        <v>449</v>
      </c>
      <c r="H89" s="239" t="s">
        <v>450</v>
      </c>
      <c r="I89" s="240" t="s">
        <v>1672</v>
      </c>
      <c r="J89" s="240" t="s">
        <v>279</v>
      </c>
      <c r="K89" s="240" t="s">
        <v>1672</v>
      </c>
      <c r="L89" s="241">
        <v>421905245008</v>
      </c>
    </row>
    <row r="90" spans="1:12" x14ac:dyDescent="0.2">
      <c r="A90" s="238" t="s">
        <v>137</v>
      </c>
      <c r="B90" s="239" t="s">
        <v>138</v>
      </c>
      <c r="C90" s="240" t="s">
        <v>254</v>
      </c>
      <c r="D90" s="240" t="s">
        <v>477</v>
      </c>
      <c r="E90" s="240" t="s">
        <v>478</v>
      </c>
      <c r="F90" s="240" t="s">
        <v>479</v>
      </c>
      <c r="G90" s="239" t="s">
        <v>483</v>
      </c>
      <c r="H90" s="239" t="s">
        <v>484</v>
      </c>
      <c r="I90" s="240" t="s">
        <v>482</v>
      </c>
      <c r="J90" s="240" t="s">
        <v>273</v>
      </c>
      <c r="K90" s="240" t="s">
        <v>1189</v>
      </c>
      <c r="L90" s="241" t="s">
        <v>1190</v>
      </c>
    </row>
    <row r="91" spans="1:12" x14ac:dyDescent="0.2">
      <c r="A91" s="238" t="s">
        <v>139</v>
      </c>
      <c r="B91" s="239" t="s">
        <v>451</v>
      </c>
      <c r="C91" s="240" t="s">
        <v>254</v>
      </c>
      <c r="D91" s="240" t="s">
        <v>274</v>
      </c>
      <c r="E91" s="240" t="s">
        <v>275</v>
      </c>
      <c r="F91" s="240" t="s">
        <v>276</v>
      </c>
      <c r="G91" s="239" t="s">
        <v>452</v>
      </c>
      <c r="H91" s="239" t="s">
        <v>453</v>
      </c>
      <c r="I91" s="240" t="s">
        <v>454</v>
      </c>
      <c r="J91" s="240" t="s">
        <v>1038</v>
      </c>
      <c r="K91" s="240" t="s">
        <v>455</v>
      </c>
      <c r="L91" s="241">
        <v>421918808923</v>
      </c>
    </row>
    <row r="92" spans="1:12" x14ac:dyDescent="0.2">
      <c r="A92" s="238" t="s">
        <v>141</v>
      </c>
      <c r="B92" s="239" t="s">
        <v>142</v>
      </c>
      <c r="C92" s="240" t="s">
        <v>254</v>
      </c>
      <c r="D92" s="240" t="s">
        <v>456</v>
      </c>
      <c r="E92" s="240" t="s">
        <v>275</v>
      </c>
      <c r="F92" s="240" t="s">
        <v>457</v>
      </c>
      <c r="G92" s="239" t="s">
        <v>458</v>
      </c>
      <c r="H92" s="239" t="s">
        <v>459</v>
      </c>
      <c r="I92" s="240" t="s">
        <v>1191</v>
      </c>
      <c r="J92" s="240" t="s">
        <v>1038</v>
      </c>
      <c r="K92" s="240" t="s">
        <v>1191</v>
      </c>
      <c r="L92" s="241">
        <v>421905418010</v>
      </c>
    </row>
    <row r="93" spans="1:12" x14ac:dyDescent="0.2">
      <c r="A93" s="242" t="s">
        <v>144</v>
      </c>
      <c r="B93" s="243" t="s">
        <v>145</v>
      </c>
      <c r="C93" s="240" t="s">
        <v>254</v>
      </c>
      <c r="D93" s="243" t="s">
        <v>274</v>
      </c>
      <c r="E93" s="243" t="s">
        <v>275</v>
      </c>
      <c r="F93" s="243" t="s">
        <v>276</v>
      </c>
      <c r="G93" s="243" t="s">
        <v>460</v>
      </c>
      <c r="H93" s="243" t="s">
        <v>461</v>
      </c>
      <c r="I93" s="243" t="s">
        <v>1333</v>
      </c>
      <c r="J93" s="243" t="s">
        <v>273</v>
      </c>
      <c r="K93" s="243" t="s">
        <v>1333</v>
      </c>
      <c r="L93" s="244">
        <v>421915282858</v>
      </c>
    </row>
    <row r="94" spans="1:12" x14ac:dyDescent="0.2">
      <c r="A94" s="238" t="s">
        <v>1673</v>
      </c>
      <c r="B94" s="239" t="s">
        <v>1674</v>
      </c>
      <c r="C94" s="240" t="s">
        <v>254</v>
      </c>
      <c r="D94" s="240" t="s">
        <v>407</v>
      </c>
      <c r="E94" s="240" t="s">
        <v>275</v>
      </c>
      <c r="F94" s="240" t="s">
        <v>309</v>
      </c>
      <c r="G94" s="239" t="s">
        <v>1675</v>
      </c>
      <c r="H94" s="239" t="s">
        <v>1676</v>
      </c>
      <c r="I94" s="240" t="s">
        <v>1677</v>
      </c>
      <c r="J94" s="240" t="s">
        <v>1678</v>
      </c>
      <c r="K94" s="240" t="s">
        <v>1677</v>
      </c>
      <c r="L94" s="241">
        <v>421917176673</v>
      </c>
    </row>
    <row r="95" spans="1:12" x14ac:dyDescent="0.2">
      <c r="A95" s="238" t="s">
        <v>1124</v>
      </c>
      <c r="B95" s="239" t="s">
        <v>147</v>
      </c>
      <c r="C95" s="240" t="s">
        <v>254</v>
      </c>
      <c r="D95" s="240" t="s">
        <v>462</v>
      </c>
      <c r="E95" s="240" t="s">
        <v>463</v>
      </c>
      <c r="F95" s="240" t="s">
        <v>464</v>
      </c>
      <c r="G95" s="239" t="s">
        <v>465</v>
      </c>
      <c r="H95" s="239" t="s">
        <v>466</v>
      </c>
      <c r="I95" s="240" t="s">
        <v>467</v>
      </c>
      <c r="J95" s="240" t="s">
        <v>273</v>
      </c>
      <c r="K95" s="240" t="s">
        <v>467</v>
      </c>
      <c r="L95" s="241">
        <v>421905700790</v>
      </c>
    </row>
    <row r="96" spans="1:12" x14ac:dyDescent="0.2">
      <c r="A96" s="238" t="s">
        <v>149</v>
      </c>
      <c r="B96" s="239" t="s">
        <v>150</v>
      </c>
      <c r="C96" s="240" t="s">
        <v>254</v>
      </c>
      <c r="D96" s="240" t="s">
        <v>1633</v>
      </c>
      <c r="E96" s="240" t="s">
        <v>323</v>
      </c>
      <c r="F96" s="240" t="s">
        <v>368</v>
      </c>
      <c r="G96" s="239" t="s">
        <v>468</v>
      </c>
      <c r="H96" s="239" t="s">
        <v>469</v>
      </c>
      <c r="I96" s="240" t="s">
        <v>470</v>
      </c>
      <c r="J96" s="240" t="s">
        <v>279</v>
      </c>
      <c r="K96" s="240" t="s">
        <v>1679</v>
      </c>
      <c r="L96" s="241">
        <v>421918737877</v>
      </c>
    </row>
    <row r="97" spans="1:12" x14ac:dyDescent="0.2">
      <c r="A97" s="242" t="s">
        <v>1680</v>
      </c>
      <c r="B97" s="243" t="s">
        <v>1681</v>
      </c>
      <c r="C97" s="240" t="s">
        <v>254</v>
      </c>
      <c r="D97" s="243" t="s">
        <v>1682</v>
      </c>
      <c r="E97" s="243" t="s">
        <v>256</v>
      </c>
      <c r="F97" s="243" t="s">
        <v>257</v>
      </c>
      <c r="G97" s="243" t="s">
        <v>1683</v>
      </c>
      <c r="H97" s="243" t="s">
        <v>1684</v>
      </c>
      <c r="I97" s="243" t="s">
        <v>1685</v>
      </c>
      <c r="J97" s="243" t="s">
        <v>1686</v>
      </c>
      <c r="K97" s="243" t="s">
        <v>1687</v>
      </c>
      <c r="L97" s="244">
        <v>421905990293</v>
      </c>
    </row>
    <row r="98" spans="1:12" x14ac:dyDescent="0.2">
      <c r="A98" s="238" t="s">
        <v>1688</v>
      </c>
      <c r="B98" s="239" t="s">
        <v>1689</v>
      </c>
      <c r="C98" s="240" t="s">
        <v>254</v>
      </c>
      <c r="D98" s="240" t="s">
        <v>1690</v>
      </c>
      <c r="E98" s="240" t="s">
        <v>478</v>
      </c>
      <c r="F98" s="240" t="s">
        <v>1691</v>
      </c>
      <c r="G98" s="239" t="s">
        <v>1692</v>
      </c>
      <c r="H98" s="239" t="s">
        <v>1693</v>
      </c>
      <c r="I98" s="240" t="s">
        <v>1694</v>
      </c>
      <c r="J98" s="240" t="s">
        <v>279</v>
      </c>
      <c r="K98" s="240" t="s">
        <v>1694</v>
      </c>
      <c r="L98" s="241">
        <v>421907328720</v>
      </c>
    </row>
    <row r="99" spans="1:12" x14ac:dyDescent="0.2">
      <c r="A99" s="238"/>
      <c r="B99" s="239"/>
      <c r="C99" s="240"/>
      <c r="D99" s="240"/>
      <c r="E99" s="240"/>
      <c r="F99" s="240"/>
      <c r="G99" s="239"/>
      <c r="H99" s="239"/>
      <c r="I99" s="240"/>
      <c r="J99" s="240"/>
      <c r="K99" s="240"/>
      <c r="L99" s="241"/>
    </row>
    <row r="100" spans="1:12" x14ac:dyDescent="0.2">
      <c r="A100" s="242"/>
      <c r="B100" s="243"/>
      <c r="C100" s="240"/>
      <c r="D100" s="243"/>
      <c r="E100" s="243"/>
      <c r="F100" s="243"/>
      <c r="G100" s="243"/>
      <c r="H100" s="243"/>
      <c r="I100" s="243"/>
      <c r="J100" s="243"/>
      <c r="K100" s="243"/>
      <c r="L100" s="244"/>
    </row>
    <row r="101" spans="1:12" x14ac:dyDescent="0.2">
      <c r="A101" s="238"/>
      <c r="B101" s="239"/>
      <c r="C101" s="240"/>
      <c r="D101" s="240"/>
      <c r="E101" s="240"/>
      <c r="F101" s="240"/>
      <c r="G101" s="239"/>
      <c r="H101" s="239"/>
      <c r="I101" s="240"/>
      <c r="J101" s="240"/>
      <c r="K101" s="245"/>
      <c r="L101" s="246"/>
    </row>
    <row r="102" spans="1:12" x14ac:dyDescent="0.2">
      <c r="A102" s="238"/>
      <c r="B102" s="239"/>
      <c r="C102" s="240"/>
      <c r="D102" s="240"/>
      <c r="E102" s="240"/>
      <c r="F102" s="240"/>
      <c r="G102" s="239"/>
      <c r="H102" s="239"/>
      <c r="I102" s="240"/>
      <c r="J102" s="240"/>
      <c r="K102" s="240"/>
      <c r="L102" s="241"/>
    </row>
    <row r="103" spans="1:12" x14ac:dyDescent="0.2">
      <c r="A103" s="238"/>
      <c r="B103" s="239"/>
      <c r="C103" s="240"/>
      <c r="D103" s="240"/>
      <c r="E103" s="240"/>
      <c r="F103" s="240"/>
      <c r="G103" s="239"/>
      <c r="H103" s="239"/>
      <c r="I103" s="240"/>
      <c r="J103" s="240"/>
      <c r="K103" s="240"/>
      <c r="L103" s="241"/>
    </row>
    <row r="104" spans="1:12" x14ac:dyDescent="0.2">
      <c r="A104" s="238"/>
      <c r="B104" s="239"/>
      <c r="C104" s="240"/>
      <c r="D104" s="240"/>
      <c r="E104" s="240"/>
      <c r="F104" s="240"/>
      <c r="G104" s="239"/>
      <c r="H104" s="239"/>
      <c r="I104" s="240"/>
      <c r="J104" s="240"/>
      <c r="K104" s="240"/>
      <c r="L104" s="241"/>
    </row>
    <row r="105" spans="1:12" x14ac:dyDescent="0.2">
      <c r="A105" s="238"/>
      <c r="B105" s="239"/>
      <c r="C105" s="240"/>
      <c r="D105" s="240"/>
      <c r="E105" s="240"/>
      <c r="F105" s="240"/>
      <c r="G105" s="239"/>
      <c r="H105" s="239"/>
      <c r="I105" s="240"/>
      <c r="J105" s="240"/>
      <c r="K105" s="240"/>
      <c r="L105" s="241"/>
    </row>
    <row r="106" spans="1:12" x14ac:dyDescent="0.2">
      <c r="A106" s="242"/>
      <c r="B106" s="243"/>
      <c r="C106" s="240"/>
      <c r="D106" s="243"/>
      <c r="E106" s="243"/>
      <c r="F106" s="243"/>
      <c r="G106" s="243"/>
      <c r="H106" s="243"/>
      <c r="I106" s="243"/>
      <c r="J106" s="243"/>
      <c r="K106" s="243"/>
      <c r="L106" s="244"/>
    </row>
    <row r="107" spans="1:12" x14ac:dyDescent="0.2">
      <c r="A107" s="242"/>
      <c r="B107" s="243"/>
      <c r="C107" s="240"/>
      <c r="D107" s="243"/>
      <c r="E107" s="243"/>
      <c r="F107" s="243"/>
      <c r="G107" s="243"/>
      <c r="H107" s="243"/>
      <c r="I107" s="243"/>
      <c r="J107" s="243"/>
      <c r="K107" s="243"/>
      <c r="L107" s="244"/>
    </row>
    <row r="108" spans="1:12" x14ac:dyDescent="0.2">
      <c r="A108" s="242"/>
      <c r="B108" s="243"/>
      <c r="C108" s="243"/>
      <c r="D108" s="243"/>
      <c r="E108" s="243"/>
      <c r="F108" s="243"/>
      <c r="G108" s="243"/>
      <c r="H108" s="243"/>
      <c r="I108" s="243"/>
      <c r="J108" s="243"/>
      <c r="K108" s="243"/>
      <c r="L108" s="244"/>
    </row>
    <row r="109" spans="1:12" x14ac:dyDescent="0.2">
      <c r="A109" s="242"/>
      <c r="B109" s="243"/>
      <c r="C109" s="243"/>
      <c r="D109" s="243"/>
      <c r="E109" s="243"/>
      <c r="F109" s="243"/>
      <c r="G109" s="243"/>
      <c r="H109" s="243"/>
      <c r="I109" s="243"/>
      <c r="J109" s="243"/>
      <c r="K109" s="243"/>
      <c r="L109" s="244"/>
    </row>
    <row r="110" spans="1:12" x14ac:dyDescent="0.2">
      <c r="A110" s="242"/>
      <c r="B110" s="243"/>
      <c r="C110" s="240"/>
      <c r="D110" s="243"/>
      <c r="E110" s="243"/>
      <c r="F110" s="243"/>
      <c r="G110" s="243"/>
      <c r="H110" s="243"/>
      <c r="I110" s="243"/>
      <c r="J110" s="243"/>
      <c r="K110" s="243"/>
      <c r="L110" s="244"/>
    </row>
    <row r="111" spans="1:12" x14ac:dyDescent="0.2">
      <c r="A111" s="242"/>
      <c r="B111" s="243"/>
      <c r="C111" s="240"/>
      <c r="D111" s="243"/>
      <c r="E111" s="243"/>
      <c r="F111" s="243"/>
      <c r="G111" s="243"/>
      <c r="H111" s="243"/>
      <c r="I111" s="243"/>
      <c r="J111" s="243"/>
      <c r="K111" s="243"/>
      <c r="L111" s="244"/>
    </row>
    <row r="112" spans="1:12" x14ac:dyDescent="0.2">
      <c r="A112" s="242"/>
      <c r="B112" s="243"/>
      <c r="C112" s="240"/>
      <c r="D112" s="243"/>
      <c r="E112" s="243"/>
      <c r="F112" s="243"/>
      <c r="G112" s="243"/>
      <c r="H112" s="243"/>
      <c r="I112" s="243"/>
      <c r="J112" s="243"/>
      <c r="K112" s="243"/>
      <c r="L112" s="244"/>
    </row>
    <row r="113" spans="1:12" x14ac:dyDescent="0.2">
      <c r="A113" s="242"/>
      <c r="B113" s="243"/>
      <c r="C113" s="240"/>
      <c r="D113" s="243"/>
      <c r="E113" s="243"/>
      <c r="F113" s="243"/>
      <c r="G113" s="243"/>
      <c r="H113" s="243"/>
      <c r="I113" s="243"/>
      <c r="J113" s="243"/>
      <c r="K113" s="243"/>
      <c r="L113" s="244"/>
    </row>
    <row r="114" spans="1:12" x14ac:dyDescent="0.2">
      <c r="A114" s="242"/>
      <c r="B114" s="243"/>
      <c r="C114" s="240"/>
      <c r="D114" s="243"/>
      <c r="E114" s="243"/>
      <c r="F114" s="243"/>
      <c r="G114" s="243"/>
      <c r="H114" s="243"/>
      <c r="I114" s="243"/>
      <c r="J114" s="243"/>
      <c r="K114" s="243"/>
      <c r="L114" s="244"/>
    </row>
    <row r="115" spans="1:12" x14ac:dyDescent="0.2">
      <c r="A115" s="242"/>
      <c r="B115" s="243"/>
      <c r="C115" s="240"/>
      <c r="D115" s="243"/>
      <c r="E115" s="243"/>
      <c r="F115" s="243"/>
      <c r="G115" s="243"/>
      <c r="H115" s="243"/>
      <c r="I115" s="243"/>
      <c r="J115" s="243"/>
      <c r="K115" s="243"/>
      <c r="L115" s="244"/>
    </row>
    <row r="116" spans="1:12" x14ac:dyDescent="0.2">
      <c r="A116" s="242"/>
      <c r="B116" s="243"/>
      <c r="C116" s="240"/>
      <c r="D116" s="243"/>
      <c r="E116" s="243"/>
      <c r="F116" s="243"/>
      <c r="G116" s="243"/>
      <c r="H116" s="243"/>
      <c r="I116" s="243"/>
      <c r="J116" s="243"/>
      <c r="K116" s="243"/>
      <c r="L116" s="244"/>
    </row>
    <row r="117" spans="1:12" x14ac:dyDescent="0.2">
      <c r="A117" s="242"/>
      <c r="B117" s="243"/>
      <c r="C117" s="240"/>
      <c r="D117" s="243"/>
      <c r="E117" s="243"/>
      <c r="F117" s="243"/>
      <c r="G117" s="243"/>
      <c r="H117" s="243"/>
      <c r="I117" s="243"/>
      <c r="J117" s="243"/>
      <c r="K117" s="243"/>
      <c r="L117" s="244"/>
    </row>
    <row r="118" spans="1:12" x14ac:dyDescent="0.2">
      <c r="A118" s="242"/>
      <c r="B118" s="243"/>
      <c r="C118" s="240"/>
      <c r="D118" s="243"/>
      <c r="E118" s="243"/>
      <c r="F118" s="243"/>
      <c r="G118" s="243"/>
      <c r="H118" s="243"/>
      <c r="I118" s="243"/>
      <c r="J118" s="243"/>
      <c r="K118" s="243"/>
      <c r="L118" s="244"/>
    </row>
    <row r="119" spans="1:12" x14ac:dyDescent="0.2">
      <c r="A119" s="242"/>
      <c r="B119" s="243"/>
      <c r="C119" s="240"/>
      <c r="D119" s="243"/>
      <c r="E119" s="243"/>
      <c r="F119" s="243"/>
      <c r="G119" s="243"/>
      <c r="H119" s="243"/>
      <c r="I119" s="243"/>
      <c r="J119" s="243"/>
      <c r="K119" s="243"/>
      <c r="L119" s="244"/>
    </row>
    <row r="120" spans="1:12" x14ac:dyDescent="0.2">
      <c r="A120" s="242"/>
      <c r="B120" s="243"/>
      <c r="C120" s="240"/>
      <c r="D120" s="243"/>
      <c r="E120" s="243"/>
      <c r="F120" s="243"/>
      <c r="G120" s="243"/>
      <c r="H120" s="243"/>
      <c r="I120" s="243"/>
      <c r="J120" s="243"/>
      <c r="K120" s="243"/>
      <c r="L120" s="244"/>
    </row>
    <row r="121" spans="1:12" x14ac:dyDescent="0.2">
      <c r="A121" s="242"/>
      <c r="B121" s="243"/>
      <c r="C121" s="240"/>
      <c r="D121" s="243"/>
      <c r="E121" s="243"/>
      <c r="F121" s="243"/>
      <c r="G121" s="243"/>
      <c r="H121" s="243"/>
      <c r="I121" s="243"/>
      <c r="J121" s="243"/>
      <c r="K121" s="243"/>
      <c r="L121" s="244"/>
    </row>
    <row r="122" spans="1:12" x14ac:dyDescent="0.2">
      <c r="A122" s="242"/>
      <c r="B122" s="243"/>
      <c r="C122" s="240"/>
      <c r="D122" s="243"/>
      <c r="E122" s="243"/>
      <c r="F122" s="243"/>
      <c r="G122" s="243"/>
      <c r="H122" s="243"/>
      <c r="I122" s="243"/>
      <c r="J122" s="243"/>
      <c r="K122" s="243"/>
      <c r="L122" s="244"/>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42"/>
      <c r="B125" s="243"/>
      <c r="C125" s="240"/>
      <c r="D125" s="243"/>
      <c r="E125" s="243"/>
      <c r="F125" s="243"/>
      <c r="G125" s="243"/>
      <c r="H125" s="243"/>
      <c r="I125" s="243"/>
      <c r="J125" s="243"/>
      <c r="K125" s="243"/>
      <c r="L125" s="244"/>
    </row>
    <row r="126" spans="1:12" x14ac:dyDescent="0.2">
      <c r="A126" s="242"/>
      <c r="B126" s="243"/>
      <c r="C126" s="240"/>
      <c r="D126" s="243"/>
      <c r="E126" s="243"/>
      <c r="F126" s="243"/>
      <c r="G126" s="243"/>
      <c r="H126" s="243"/>
      <c r="I126" s="243"/>
      <c r="J126" s="243"/>
      <c r="K126" s="243"/>
      <c r="L126" s="244"/>
    </row>
  </sheetData>
  <hyperlinks>
    <hyperlink ref="G40" r:id="rId1" display="www.veslovanie.sk" xr:uid="{00000000-0004-0000-0500-000000000000}"/>
  </hyperlinks>
  <pageMargins left="0.7" right="0.7" top="0.75" bottom="0.75" header="0.3" footer="0.3"/>
  <pageSetup paperSize="9" orientation="portrait" horizontalDpi="4294967295" verticalDpi="4294967295"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937"/>
  <sheetViews>
    <sheetView zoomScale="110" zoomScaleNormal="110" workbookViewId="0">
      <pane ySplit="1" topLeftCell="A215" activePane="bottomLeft" state="frozen"/>
      <selection activeCell="I2" sqref="I2:L73"/>
      <selection pane="bottomLeft" activeCell="C191" sqref="C191"/>
    </sheetView>
  </sheetViews>
  <sheetFormatPr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6"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799</v>
      </c>
      <c r="C1" s="204" t="s">
        <v>849</v>
      </c>
      <c r="D1" s="206" t="s">
        <v>749</v>
      </c>
      <c r="E1" s="207" t="s">
        <v>1</v>
      </c>
      <c r="F1" s="201" t="s">
        <v>3</v>
      </c>
      <c r="G1" s="201" t="s">
        <v>4</v>
      </c>
      <c r="H1" s="201" t="s">
        <v>918</v>
      </c>
      <c r="I1" s="201" t="s">
        <v>750</v>
      </c>
      <c r="J1" s="201" t="s">
        <v>755</v>
      </c>
      <c r="K1" s="201" t="s">
        <v>2</v>
      </c>
      <c r="L1" s="201" t="s">
        <v>773</v>
      </c>
      <c r="M1" s="201" t="s">
        <v>925</v>
      </c>
      <c r="N1" s="201" t="s">
        <v>1074</v>
      </c>
    </row>
    <row r="2" spans="1:14" x14ac:dyDescent="0.2">
      <c r="A2" s="202" t="s">
        <v>958</v>
      </c>
      <c r="B2" s="251" t="str">
        <f>VLOOKUP(A2,Adr!A:B,2,FALSE)</f>
        <v>DEAFLYMPIJSKÝ VÝBOR SLOVENSKA</v>
      </c>
      <c r="C2" s="222" t="s">
        <v>1496</v>
      </c>
      <c r="D2" s="224">
        <v>315107</v>
      </c>
      <c r="E2" s="209">
        <v>0</v>
      </c>
      <c r="F2" s="219" t="s">
        <v>204</v>
      </c>
      <c r="G2" s="222" t="s">
        <v>10</v>
      </c>
      <c r="H2" s="222" t="s">
        <v>770</v>
      </c>
      <c r="I2" s="230" t="str">
        <f t="shared" ref="I2:I67" si="0">A2&amp;F2</f>
        <v>42254388c</v>
      </c>
      <c r="J2" s="203" t="str">
        <f t="shared" ref="J2:J67" si="1">A2&amp;G2</f>
        <v>42254388026 03</v>
      </c>
      <c r="K2" s="5"/>
      <c r="L2" s="203" t="str">
        <f t="shared" ref="L2:L67" si="2">A2&amp;G2&amp;H2</f>
        <v>42254388026 03B</v>
      </c>
      <c r="M2" s="5" t="str">
        <f t="shared" ref="M2:M67" si="3">B2&amp;F2&amp;H2&amp;C2</f>
        <v>DEAFLYMPIJSKÝ VÝBOR SLOVENSKAcBčinnosť Deaflympijského výboru Slovenska</v>
      </c>
      <c r="N2" s="3" t="str">
        <f t="shared" ref="N2:N67" si="4">+I2&amp;H2</f>
        <v>42254388cB</v>
      </c>
    </row>
    <row r="3" spans="1:14" x14ac:dyDescent="0.2">
      <c r="A3" s="202" t="s">
        <v>958</v>
      </c>
      <c r="B3" s="251" t="str">
        <f>VLOOKUP(A3,Adr!A:B,2,FALSE)</f>
        <v>DEAFLYMPIJSKÝ VÝBOR SLOVENSKA</v>
      </c>
      <c r="C3" s="222" t="s">
        <v>1197</v>
      </c>
      <c r="D3" s="224">
        <v>20000</v>
      </c>
      <c r="E3" s="209">
        <v>0</v>
      </c>
      <c r="F3" s="219" t="s">
        <v>205</v>
      </c>
      <c r="G3" s="222" t="s">
        <v>10</v>
      </c>
      <c r="H3" s="222" t="s">
        <v>770</v>
      </c>
      <c r="I3" s="230" t="str">
        <f t="shared" si="0"/>
        <v>42254388d</v>
      </c>
      <c r="J3" s="203" t="str">
        <f t="shared" si="1"/>
        <v>42254388026 03</v>
      </c>
      <c r="K3" s="5"/>
      <c r="L3" s="203" t="str">
        <f t="shared" si="2"/>
        <v>42254388026 03B</v>
      </c>
      <c r="M3" s="5" t="str">
        <f t="shared" si="3"/>
        <v>DEAFLYMPIJSKÝ VÝBOR SLOVENSKAdBDavid Pristáč</v>
      </c>
      <c r="N3" s="3" t="str">
        <f t="shared" si="4"/>
        <v>42254388dB</v>
      </c>
    </row>
    <row r="4" spans="1:14" x14ac:dyDescent="0.2">
      <c r="A4" s="202" t="s">
        <v>958</v>
      </c>
      <c r="B4" s="251" t="str">
        <f>VLOOKUP(A4,Adr!A:B,2,FALSE)</f>
        <v>DEAFLYMPIJSKÝ VÝBOR SLOVENSKA</v>
      </c>
      <c r="C4" s="222" t="s">
        <v>1198</v>
      </c>
      <c r="D4" s="224">
        <v>18700</v>
      </c>
      <c r="E4" s="209">
        <v>0</v>
      </c>
      <c r="F4" s="219" t="s">
        <v>205</v>
      </c>
      <c r="G4" s="222" t="s">
        <v>10</v>
      </c>
      <c r="H4" s="222" t="s">
        <v>770</v>
      </c>
      <c r="I4" s="230" t="str">
        <f t="shared" si="0"/>
        <v>42254388d</v>
      </c>
      <c r="J4" s="203" t="str">
        <f t="shared" si="1"/>
        <v>42254388026 03</v>
      </c>
      <c r="K4" s="5"/>
      <c r="L4" s="203" t="str">
        <f t="shared" si="2"/>
        <v>42254388026 03B</v>
      </c>
      <c r="M4" s="5" t="str">
        <f t="shared" si="3"/>
        <v>DEAFLYMPIJSKÝ VÝBOR SLOVENSKAdBEma Štetková</v>
      </c>
      <c r="N4" s="3" t="str">
        <f t="shared" si="4"/>
        <v>42254388dB</v>
      </c>
    </row>
    <row r="5" spans="1:14" x14ac:dyDescent="0.2">
      <c r="A5" s="202" t="s">
        <v>958</v>
      </c>
      <c r="B5" s="251" t="str">
        <f>VLOOKUP(A5,Adr!A:B,2,FALSE)</f>
        <v>DEAFLYMPIJSKÝ VÝBOR SLOVENSKA</v>
      </c>
      <c r="C5" s="222" t="s">
        <v>1199</v>
      </c>
      <c r="D5" s="224">
        <v>30000</v>
      </c>
      <c r="E5" s="209">
        <v>0</v>
      </c>
      <c r="F5" s="219" t="s">
        <v>205</v>
      </c>
      <c r="G5" s="222" t="s">
        <v>10</v>
      </c>
      <c r="H5" s="222" t="s">
        <v>770</v>
      </c>
      <c r="I5" s="230" t="str">
        <f t="shared" si="0"/>
        <v>42254388d</v>
      </c>
      <c r="J5" s="203" t="str">
        <f t="shared" si="1"/>
        <v>42254388026 03</v>
      </c>
      <c r="K5" s="5"/>
      <c r="L5" s="203" t="str">
        <f t="shared" si="2"/>
        <v>42254388026 03B</v>
      </c>
      <c r="M5" s="5" t="str">
        <f t="shared" si="3"/>
        <v>DEAFLYMPIJSKÝ VÝBOR SLOVENSKAdBEva Jurková</v>
      </c>
      <c r="N5" s="3" t="str">
        <f t="shared" si="4"/>
        <v>42254388dB</v>
      </c>
    </row>
    <row r="6" spans="1:14" x14ac:dyDescent="0.2">
      <c r="A6" s="238" t="s">
        <v>958</v>
      </c>
      <c r="B6" s="251" t="str">
        <f>VLOOKUP(A6,Adr!A:B,2,FALSE)</f>
        <v>DEAFLYMPIJSKÝ VÝBOR SLOVENSKA</v>
      </c>
      <c r="C6" s="222" t="s">
        <v>1200</v>
      </c>
      <c r="D6" s="224">
        <v>40000</v>
      </c>
      <c r="E6" s="209">
        <v>0</v>
      </c>
      <c r="F6" s="219" t="s">
        <v>205</v>
      </c>
      <c r="G6" s="222" t="s">
        <v>10</v>
      </c>
      <c r="H6" s="222" t="s">
        <v>770</v>
      </c>
      <c r="I6" s="230" t="str">
        <f t="shared" si="0"/>
        <v>42254388d</v>
      </c>
      <c r="J6" s="203" t="str">
        <f t="shared" si="1"/>
        <v>42254388026 03</v>
      </c>
      <c r="K6" s="5"/>
      <c r="L6" s="203" t="str">
        <f t="shared" si="2"/>
        <v>42254388026 03B</v>
      </c>
      <c r="M6" s="5" t="str">
        <f t="shared" si="3"/>
        <v>DEAFLYMPIJSKÝ VÝBOR SLOVENSKAdBIvana Krištofičová</v>
      </c>
      <c r="N6" s="3" t="str">
        <f t="shared" si="4"/>
        <v>42254388dB</v>
      </c>
    </row>
    <row r="7" spans="1:14" x14ac:dyDescent="0.2">
      <c r="A7" s="238" t="s">
        <v>958</v>
      </c>
      <c r="B7" s="251" t="str">
        <f>VLOOKUP(A7,Adr!A:B,2,FALSE)</f>
        <v>DEAFLYMPIJSKÝ VÝBOR SLOVENSKA</v>
      </c>
      <c r="C7" s="222" t="s">
        <v>1367</v>
      </c>
      <c r="D7" s="224">
        <v>11200</v>
      </c>
      <c r="E7" s="209">
        <v>0</v>
      </c>
      <c r="F7" s="219" t="s">
        <v>205</v>
      </c>
      <c r="G7" s="222" t="s">
        <v>10</v>
      </c>
      <c r="H7" s="222" t="s">
        <v>770</v>
      </c>
      <c r="I7" s="230" t="str">
        <f t="shared" si="0"/>
        <v>42254388d</v>
      </c>
      <c r="J7" s="203" t="str">
        <f t="shared" si="1"/>
        <v>42254388026 03</v>
      </c>
      <c r="K7" s="5"/>
      <c r="L7" s="203" t="str">
        <f t="shared" si="2"/>
        <v>42254388026 03B</v>
      </c>
      <c r="M7" s="5" t="str">
        <f t="shared" si="3"/>
        <v>DEAFLYMPIJSKÝ VÝBOR SLOVENSKAdBJana Jánošíková</v>
      </c>
      <c r="N7" s="3" t="str">
        <f t="shared" si="4"/>
        <v>42254388dB</v>
      </c>
    </row>
    <row r="8" spans="1:14" x14ac:dyDescent="0.2">
      <c r="A8" s="238" t="s">
        <v>958</v>
      </c>
      <c r="B8" s="251" t="str">
        <f>VLOOKUP(A8,Adr!A:B,2,FALSE)</f>
        <v>DEAFLYMPIJSKÝ VÝBOR SLOVENSKA</v>
      </c>
      <c r="C8" s="222" t="s">
        <v>1201</v>
      </c>
      <c r="D8" s="224">
        <v>20000</v>
      </c>
      <c r="E8" s="209">
        <v>0</v>
      </c>
      <c r="F8" s="219" t="s">
        <v>205</v>
      </c>
      <c r="G8" s="222" t="s">
        <v>10</v>
      </c>
      <c r="H8" s="222" t="s">
        <v>770</v>
      </c>
      <c r="I8" s="230" t="str">
        <f t="shared" si="0"/>
        <v>42254388d</v>
      </c>
      <c r="J8" s="203" t="str">
        <f t="shared" si="1"/>
        <v>42254388026 03</v>
      </c>
      <c r="K8" s="5"/>
      <c r="L8" s="203" t="str">
        <f t="shared" si="2"/>
        <v>42254388026 03B</v>
      </c>
      <c r="M8" s="5" t="str">
        <f t="shared" si="3"/>
        <v>DEAFLYMPIJSKÝ VÝBOR SLOVENSKAdBJúlius Maťovčík</v>
      </c>
      <c r="N8" s="3" t="str">
        <f t="shared" si="4"/>
        <v>42254388dB</v>
      </c>
    </row>
    <row r="9" spans="1:14" x14ac:dyDescent="0.2">
      <c r="A9" s="215" t="s">
        <v>958</v>
      </c>
      <c r="B9" s="251" t="str">
        <f>VLOOKUP(A9,Adr!A:B,2,FALSE)</f>
        <v>DEAFLYMPIJSKÝ VÝBOR SLOVENSKA</v>
      </c>
      <c r="C9" s="222" t="s">
        <v>1202</v>
      </c>
      <c r="D9" s="224">
        <v>22500</v>
      </c>
      <c r="E9" s="209">
        <v>0</v>
      </c>
      <c r="F9" s="219" t="s">
        <v>205</v>
      </c>
      <c r="G9" s="222" t="s">
        <v>10</v>
      </c>
      <c r="H9" s="222" t="s">
        <v>770</v>
      </c>
      <c r="I9" s="230" t="str">
        <f t="shared" si="0"/>
        <v>42254388d</v>
      </c>
      <c r="J9" s="203" t="str">
        <f t="shared" si="1"/>
        <v>42254388026 03</v>
      </c>
      <c r="K9" s="5"/>
      <c r="L9" s="203" t="str">
        <f t="shared" si="2"/>
        <v>42254388026 03B</v>
      </c>
      <c r="M9" s="5" t="str">
        <f t="shared" si="3"/>
        <v>DEAFLYMPIJSKÝ VÝBOR SLOVENSKAdBMarek Tutura</v>
      </c>
      <c r="N9" s="3" t="str">
        <f t="shared" si="4"/>
        <v>42254388dB</v>
      </c>
    </row>
    <row r="10" spans="1:14" x14ac:dyDescent="0.2">
      <c r="A10" s="202" t="s">
        <v>958</v>
      </c>
      <c r="B10" s="251" t="str">
        <f>VLOOKUP(A10,Adr!A:B,2,FALSE)</f>
        <v>DEAFLYMPIJSKÝ VÝBOR SLOVENSKA</v>
      </c>
      <c r="C10" s="222" t="s">
        <v>1368</v>
      </c>
      <c r="D10" s="224">
        <v>11200</v>
      </c>
      <c r="E10" s="209">
        <v>0</v>
      </c>
      <c r="F10" s="219" t="s">
        <v>205</v>
      </c>
      <c r="G10" s="222" t="s">
        <v>10</v>
      </c>
      <c r="H10" s="222" t="s">
        <v>770</v>
      </c>
      <c r="I10" s="230" t="str">
        <f t="shared" si="0"/>
        <v>42254388d</v>
      </c>
      <c r="J10" s="203" t="str">
        <f t="shared" si="1"/>
        <v>42254388026 03</v>
      </c>
      <c r="K10" s="5"/>
      <c r="L10" s="203" t="str">
        <f t="shared" si="2"/>
        <v>42254388026 03B</v>
      </c>
      <c r="M10" s="5" t="str">
        <f t="shared" si="3"/>
        <v>DEAFLYMPIJSKÝ VÝBOR SLOVENSKAdBMarek Vaco</v>
      </c>
      <c r="N10" s="3" t="str">
        <f t="shared" si="4"/>
        <v>42254388dB</v>
      </c>
    </row>
    <row r="11" spans="1:14" x14ac:dyDescent="0.2">
      <c r="A11" s="202" t="s">
        <v>958</v>
      </c>
      <c r="B11" s="251" t="str">
        <f>VLOOKUP(A11,Adr!A:B,2,FALSE)</f>
        <v>DEAFLYMPIJSKÝ VÝBOR SLOVENSKA</v>
      </c>
      <c r="C11" s="222" t="s">
        <v>1203</v>
      </c>
      <c r="D11" s="224">
        <v>15000</v>
      </c>
      <c r="E11" s="209">
        <v>0</v>
      </c>
      <c r="F11" s="219" t="s">
        <v>205</v>
      </c>
      <c r="G11" s="222" t="s">
        <v>10</v>
      </c>
      <c r="H11" s="222" t="s">
        <v>770</v>
      </c>
      <c r="I11" s="230" t="str">
        <f t="shared" si="0"/>
        <v>42254388d</v>
      </c>
      <c r="J11" s="203" t="str">
        <f t="shared" si="1"/>
        <v>42254388026 03</v>
      </c>
      <c r="K11" s="5"/>
      <c r="L11" s="203" t="str">
        <f t="shared" si="2"/>
        <v>42254388026 03B</v>
      </c>
      <c r="M11" s="5" t="str">
        <f t="shared" si="3"/>
        <v>DEAFLYMPIJSKÝ VÝBOR SLOVENSKAdBMartina Antušeková</v>
      </c>
      <c r="N11" s="3" t="str">
        <f t="shared" si="4"/>
        <v>42254388dB</v>
      </c>
    </row>
    <row r="12" spans="1:14" x14ac:dyDescent="0.2">
      <c r="A12" s="215" t="s">
        <v>958</v>
      </c>
      <c r="B12" s="251" t="str">
        <f>VLOOKUP(A12,Adr!A:B,2,FALSE)</f>
        <v>DEAFLYMPIJSKÝ VÝBOR SLOVENSKA</v>
      </c>
      <c r="C12" s="222" t="s">
        <v>1204</v>
      </c>
      <c r="D12" s="224">
        <v>25000</v>
      </c>
      <c r="E12" s="209">
        <v>0</v>
      </c>
      <c r="F12" s="219" t="s">
        <v>205</v>
      </c>
      <c r="G12" s="222" t="s">
        <v>10</v>
      </c>
      <c r="H12" s="222" t="s">
        <v>770</v>
      </c>
      <c r="I12" s="230" t="str">
        <f t="shared" si="0"/>
        <v>42254388d</v>
      </c>
      <c r="J12" s="203" t="str">
        <f t="shared" si="1"/>
        <v>42254388026 03</v>
      </c>
      <c r="K12" s="5"/>
      <c r="L12" s="203" t="str">
        <f t="shared" si="2"/>
        <v>42254388026 03B</v>
      </c>
      <c r="M12" s="5" t="str">
        <f t="shared" si="3"/>
        <v>DEAFLYMPIJSKÝ VÝBOR SLOVENSKAdBRastislav Jelínek</v>
      </c>
      <c r="N12" s="3" t="str">
        <f t="shared" si="4"/>
        <v>42254388dB</v>
      </c>
    </row>
    <row r="13" spans="1:14" x14ac:dyDescent="0.2">
      <c r="A13" s="215" t="s">
        <v>958</v>
      </c>
      <c r="B13" s="251" t="str">
        <f>VLOOKUP(A13,Adr!A:B,2,FALSE)</f>
        <v>DEAFLYMPIJSKÝ VÝBOR SLOVENSKA</v>
      </c>
      <c r="C13" s="222" t="s">
        <v>1205</v>
      </c>
      <c r="D13" s="224">
        <v>20000</v>
      </c>
      <c r="E13" s="209">
        <v>0</v>
      </c>
      <c r="F13" s="219" t="s">
        <v>205</v>
      </c>
      <c r="G13" s="222" t="s">
        <v>10</v>
      </c>
      <c r="H13" s="222" t="s">
        <v>770</v>
      </c>
      <c r="I13" s="230" t="str">
        <f t="shared" si="0"/>
        <v>42254388d</v>
      </c>
      <c r="J13" s="203" t="str">
        <f t="shared" si="1"/>
        <v>42254388026 03</v>
      </c>
      <c r="K13" s="5"/>
      <c r="L13" s="203" t="str">
        <f t="shared" si="2"/>
        <v>42254388026 03B</v>
      </c>
      <c r="M13" s="5" t="str">
        <f t="shared" si="3"/>
        <v>DEAFLYMPIJSKÝ VÝBOR SLOVENSKAdBTerézia Pristáčová</v>
      </c>
      <c r="N13" s="3" t="str">
        <f t="shared" si="4"/>
        <v>42254388dB</v>
      </c>
    </row>
    <row r="14" spans="1:14" x14ac:dyDescent="0.2">
      <c r="A14" s="238" t="s">
        <v>958</v>
      </c>
      <c r="B14" s="251" t="str">
        <f>VLOOKUP(A14,Adr!A:B,2,FALSE)</f>
        <v>DEAFLYMPIJSKÝ VÝBOR SLOVENSKA</v>
      </c>
      <c r="C14" s="222" t="s">
        <v>1206</v>
      </c>
      <c r="D14" s="224">
        <v>30000</v>
      </c>
      <c r="E14" s="209">
        <v>0</v>
      </c>
      <c r="F14" s="219" t="s">
        <v>205</v>
      </c>
      <c r="G14" s="222" t="s">
        <v>10</v>
      </c>
      <c r="H14" s="222" t="s">
        <v>770</v>
      </c>
      <c r="I14" s="230" t="str">
        <f t="shared" si="0"/>
        <v>42254388d</v>
      </c>
      <c r="J14" s="203" t="str">
        <f t="shared" si="1"/>
        <v>42254388026 03</v>
      </c>
      <c r="K14" s="5"/>
      <c r="L14" s="203" t="str">
        <f t="shared" si="2"/>
        <v>42254388026 03B</v>
      </c>
      <c r="M14" s="5" t="str">
        <f t="shared" si="3"/>
        <v>DEAFLYMPIJSKÝ VÝBOR SLOVENSKAdBThomas Keinath</v>
      </c>
      <c r="N14" s="3" t="str">
        <f t="shared" si="4"/>
        <v>42254388dB</v>
      </c>
    </row>
    <row r="15" spans="1:14" x14ac:dyDescent="0.2">
      <c r="A15" s="238" t="s">
        <v>958</v>
      </c>
      <c r="B15" s="251" t="str">
        <f>VLOOKUP(A15,Adr!A:B,2,FALSE)</f>
        <v>DEAFLYMPIJSKÝ VÝBOR SLOVENSKA</v>
      </c>
      <c r="C15" s="222" t="s">
        <v>1705</v>
      </c>
      <c r="D15" s="224">
        <v>100993</v>
      </c>
      <c r="E15" s="209">
        <v>0</v>
      </c>
      <c r="F15" s="219" t="s">
        <v>214</v>
      </c>
      <c r="G15" s="222" t="s">
        <v>10</v>
      </c>
      <c r="H15" s="222" t="s">
        <v>770</v>
      </c>
      <c r="I15" s="230" t="str">
        <f t="shared" si="0"/>
        <v>42254388m</v>
      </c>
      <c r="J15" s="203" t="str">
        <f t="shared" si="1"/>
        <v>42254388026 03</v>
      </c>
      <c r="K15" s="5"/>
      <c r="L15" s="203" t="str">
        <f t="shared" si="2"/>
        <v>42254388026 03B</v>
      </c>
      <c r="M15" s="5" t="str">
        <f t="shared" si="3"/>
        <v>DEAFLYMPIJSKÝ VÝBOR SLOVENSKAmBzabezpečenie účasti športovej reprezentácie SR na 24. Letnej Deaflympiáde v Caxias do Sul 2022</v>
      </c>
      <c r="N15" s="3" t="str">
        <f t="shared" si="4"/>
        <v>42254388mB</v>
      </c>
    </row>
    <row r="16" spans="1:14" x14ac:dyDescent="0.2">
      <c r="A16" s="219" t="s">
        <v>1499</v>
      </c>
      <c r="B16" s="251" t="str">
        <f>VLOOKUP(A16,Adr!A:B,2,FALSE)</f>
        <v>KLUB SLOVENSKÝCH TURISTOV</v>
      </c>
      <c r="C16" s="222" t="s">
        <v>1710</v>
      </c>
      <c r="D16" s="224">
        <v>139500</v>
      </c>
      <c r="E16" s="292">
        <v>0</v>
      </c>
      <c r="F16" s="219" t="s">
        <v>214</v>
      </c>
      <c r="G16" s="265" t="s">
        <v>10</v>
      </c>
      <c r="H16" s="222" t="s">
        <v>770</v>
      </c>
      <c r="I16" s="230" t="str">
        <f t="shared" si="0"/>
        <v>00688312m</v>
      </c>
      <c r="J16" s="203" t="str">
        <f t="shared" si="1"/>
        <v>00688312026 03</v>
      </c>
      <c r="K16" s="5"/>
      <c r="L16" s="203" t="str">
        <f t="shared" si="2"/>
        <v>00688312026 03B</v>
      </c>
      <c r="M16" s="5" t="str">
        <f t="shared" si="3"/>
        <v>KLUB SLOVENSKÝCH TURISTOVmBznačenie turistických trás</v>
      </c>
      <c r="N16" s="3" t="str">
        <f t="shared" si="4"/>
        <v>00688312mB</v>
      </c>
    </row>
    <row r="17" spans="1:14" x14ac:dyDescent="0.2">
      <c r="A17" s="242" t="s">
        <v>1131</v>
      </c>
      <c r="B17" s="251" t="str">
        <f>VLOOKUP(A17,Adr!A:B,2,FALSE)</f>
        <v>Slovenská asociácia amerického futbalu, o.z.</v>
      </c>
      <c r="C17" s="222" t="s">
        <v>850</v>
      </c>
      <c r="D17" s="224">
        <v>30450</v>
      </c>
      <c r="E17" s="209">
        <v>0</v>
      </c>
      <c r="F17" s="219" t="s">
        <v>202</v>
      </c>
      <c r="G17" s="222" t="s">
        <v>6</v>
      </c>
      <c r="H17" s="222" t="s">
        <v>770</v>
      </c>
      <c r="I17" s="230" t="str">
        <f t="shared" si="0"/>
        <v>30787009a</v>
      </c>
      <c r="J17" s="203" t="str">
        <f t="shared" si="1"/>
        <v>30787009026 02</v>
      </c>
      <c r="K17" s="5" t="s">
        <v>17</v>
      </c>
      <c r="L17" s="203" t="str">
        <f t="shared" si="2"/>
        <v>30787009026 02B</v>
      </c>
      <c r="M17" s="5" t="str">
        <f t="shared" si="3"/>
        <v>Slovenská asociácia amerického futbalu, o.z.aBamerický futbal - bežné transfery</v>
      </c>
      <c r="N17" s="3" t="str">
        <f t="shared" si="4"/>
        <v>30787009aB</v>
      </c>
    </row>
    <row r="18" spans="1:14" x14ac:dyDescent="0.2">
      <c r="A18" s="219" t="s">
        <v>1506</v>
      </c>
      <c r="B18" s="251" t="str">
        <f>VLOOKUP(A18,Adr!A:B,2,FALSE)</f>
        <v>Slovenská asociácia Bandy, skrátený názov SAB</v>
      </c>
      <c r="C18" s="222" t="s">
        <v>1706</v>
      </c>
      <c r="D18" s="224">
        <v>10000</v>
      </c>
      <c r="E18" s="292">
        <v>0</v>
      </c>
      <c r="F18" s="219" t="s">
        <v>214</v>
      </c>
      <c r="G18" s="205" t="s">
        <v>10</v>
      </c>
      <c r="H18" s="222" t="s">
        <v>770</v>
      </c>
      <c r="I18" s="230" t="str">
        <f t="shared" si="0"/>
        <v>50897152m</v>
      </c>
      <c r="J18" s="203" t="str">
        <f t="shared" si="1"/>
        <v>50897152026 03</v>
      </c>
      <c r="K18" s="5"/>
      <c r="L18" s="203" t="str">
        <f t="shared" si="2"/>
        <v>50897152026 03B</v>
      </c>
      <c r="M18" s="5" t="str">
        <f t="shared" si="3"/>
        <v>Slovenská asociácia Bandy, skrátený názov SABmBPlnenie úloh verejného záujmu v športe - rozvoj športu</v>
      </c>
      <c r="N18" s="3" t="str">
        <f t="shared" si="4"/>
        <v>50897152mB</v>
      </c>
    </row>
    <row r="19" spans="1:14" x14ac:dyDescent="0.2">
      <c r="A19" s="202" t="s">
        <v>18</v>
      </c>
      <c r="B19" s="251" t="str">
        <f>VLOOKUP(A19,Adr!A:B,2,FALSE)</f>
        <v>Slovenská asociácia boccie</v>
      </c>
      <c r="C19" s="222" t="s">
        <v>851</v>
      </c>
      <c r="D19" s="224">
        <v>33613</v>
      </c>
      <c r="E19" s="209">
        <v>0</v>
      </c>
      <c r="F19" s="219" t="s">
        <v>202</v>
      </c>
      <c r="G19" s="222" t="s">
        <v>6</v>
      </c>
      <c r="H19" s="222" t="s">
        <v>770</v>
      </c>
      <c r="I19" s="230" t="str">
        <f t="shared" si="0"/>
        <v>00631655a</v>
      </c>
      <c r="J19" s="203" t="str">
        <f t="shared" si="1"/>
        <v>00631655026 02</v>
      </c>
      <c r="K19" s="5" t="s">
        <v>158</v>
      </c>
      <c r="L19" s="203" t="str">
        <f t="shared" si="2"/>
        <v>00631655026 02B</v>
      </c>
      <c r="M19" s="5" t="str">
        <f t="shared" si="3"/>
        <v>Slovenská asociácia boccieaBboccia - bežné transfery</v>
      </c>
      <c r="N19" s="3" t="str">
        <f t="shared" si="4"/>
        <v>00631655aB</v>
      </c>
    </row>
    <row r="20" spans="1:14" x14ac:dyDescent="0.2">
      <c r="A20" s="202" t="s">
        <v>18</v>
      </c>
      <c r="B20" s="251" t="str">
        <f>VLOOKUP(A20,Adr!A:B,2,FALSE)</f>
        <v>Slovenská asociácia boccie</v>
      </c>
      <c r="C20" s="222" t="s">
        <v>852</v>
      </c>
      <c r="D20" s="224">
        <v>30450</v>
      </c>
      <c r="E20" s="209">
        <v>0</v>
      </c>
      <c r="F20" s="219" t="s">
        <v>202</v>
      </c>
      <c r="G20" s="222" t="s">
        <v>6</v>
      </c>
      <c r="H20" s="222" t="s">
        <v>770</v>
      </c>
      <c r="I20" s="230" t="str">
        <f t="shared" si="0"/>
        <v>00631655a</v>
      </c>
      <c r="J20" s="203" t="str">
        <f t="shared" si="1"/>
        <v>00631655026 02</v>
      </c>
      <c r="K20" s="5" t="s">
        <v>159</v>
      </c>
      <c r="L20" s="203" t="str">
        <f t="shared" si="2"/>
        <v>00631655026 02B</v>
      </c>
      <c r="M20" s="5" t="str">
        <f t="shared" si="3"/>
        <v>Slovenská asociácia boccieaBboule lyonnaise - bežné transfery</v>
      </c>
      <c r="N20" s="3" t="str">
        <f t="shared" si="4"/>
        <v>00631655aB</v>
      </c>
    </row>
    <row r="21" spans="1:14" x14ac:dyDescent="0.2">
      <c r="A21" s="238" t="s">
        <v>18</v>
      </c>
      <c r="B21" s="251" t="str">
        <f>VLOOKUP(A21,Adr!A:B,2,FALSE)</f>
        <v>Slovenská asociácia boccie</v>
      </c>
      <c r="C21" s="222" t="s">
        <v>1369</v>
      </c>
      <c r="D21" s="224">
        <v>15000</v>
      </c>
      <c r="E21" s="209">
        <v>0</v>
      </c>
      <c r="F21" s="219" t="s">
        <v>205</v>
      </c>
      <c r="G21" s="222" t="s">
        <v>10</v>
      </c>
      <c r="H21" s="222" t="s">
        <v>770</v>
      </c>
      <c r="I21" s="230" t="str">
        <f t="shared" si="0"/>
        <v>00631655d</v>
      </c>
      <c r="J21" s="203" t="str">
        <f t="shared" si="1"/>
        <v>00631655026 03</v>
      </c>
      <c r="K21" s="5"/>
      <c r="L21" s="203" t="str">
        <f t="shared" si="2"/>
        <v>00631655026 03B</v>
      </c>
      <c r="M21" s="5" t="str">
        <f t="shared" si="3"/>
        <v>Slovenská asociácia bocciedBMagdaléna Strehovská</v>
      </c>
      <c r="N21" s="3" t="str">
        <f t="shared" si="4"/>
        <v>00631655dB</v>
      </c>
    </row>
    <row r="22" spans="1:14" x14ac:dyDescent="0.2">
      <c r="A22" s="219" t="s">
        <v>1517</v>
      </c>
      <c r="B22" s="251" t="str">
        <f>VLOOKUP(A22,Adr!A:B,2,FALSE)</f>
        <v>Slovenská asociácia Crossmintonu</v>
      </c>
      <c r="C22" s="222" t="s">
        <v>923</v>
      </c>
      <c r="D22" s="224">
        <v>13905</v>
      </c>
      <c r="E22" s="292">
        <v>0</v>
      </c>
      <c r="F22" s="219" t="s">
        <v>214</v>
      </c>
      <c r="G22" s="222" t="s">
        <v>10</v>
      </c>
      <c r="H22" s="222" t="s">
        <v>770</v>
      </c>
      <c r="I22" s="230" t="str">
        <f t="shared" si="0"/>
        <v>42161045m</v>
      </c>
      <c r="J22" s="203" t="str">
        <f t="shared" si="1"/>
        <v>42161045026 03</v>
      </c>
      <c r="K22" s="5"/>
      <c r="L22" s="203" t="str">
        <f t="shared" si="2"/>
        <v>42161045026 03B</v>
      </c>
      <c r="M22" s="5" t="str">
        <f t="shared" si="3"/>
        <v>Slovenská asociácia CrossmintonumBrozvoj športov, ktoré nie sú uznanými podľa zákona č. 440/2015 Z. z.</v>
      </c>
      <c r="N22" s="3" t="str">
        <f t="shared" si="4"/>
        <v>42161045mB</v>
      </c>
    </row>
    <row r="23" spans="1:14" x14ac:dyDescent="0.2">
      <c r="A23" s="202" t="s">
        <v>20</v>
      </c>
      <c r="B23" s="251" t="str">
        <f>VLOOKUP(A23,Adr!A:B,2,FALSE)</f>
        <v>Slovenská asociácia čínskeho wushu</v>
      </c>
      <c r="C23" s="222" t="s">
        <v>853</v>
      </c>
      <c r="D23" s="224">
        <v>30450</v>
      </c>
      <c r="E23" s="209">
        <v>0</v>
      </c>
      <c r="F23" s="219" t="s">
        <v>202</v>
      </c>
      <c r="G23" s="222" t="s">
        <v>6</v>
      </c>
      <c r="H23" s="222" t="s">
        <v>770</v>
      </c>
      <c r="I23" s="230" t="str">
        <f t="shared" si="0"/>
        <v>42019541a</v>
      </c>
      <c r="J23" s="203" t="str">
        <f t="shared" si="1"/>
        <v>42019541026 02</v>
      </c>
      <c r="K23" s="5" t="s">
        <v>22</v>
      </c>
      <c r="L23" s="203" t="str">
        <f t="shared" si="2"/>
        <v>42019541026 02B</v>
      </c>
      <c r="M23" s="5" t="str">
        <f t="shared" si="3"/>
        <v>Slovenská asociácia čínskeho wushuaBwushu - bežné transfery</v>
      </c>
      <c r="N23" s="3" t="str">
        <f t="shared" si="4"/>
        <v>42019541aB</v>
      </c>
    </row>
    <row r="24" spans="1:14" x14ac:dyDescent="0.2">
      <c r="A24" s="219" t="s">
        <v>1523</v>
      </c>
      <c r="B24" s="251" t="str">
        <f>VLOOKUP(A24,Adr!A:B,2,FALSE)</f>
        <v>Slovenská Asociácia Dynamickej Streľby</v>
      </c>
      <c r="C24" s="222" t="s">
        <v>923</v>
      </c>
      <c r="D24" s="224">
        <v>12349</v>
      </c>
      <c r="E24" s="292">
        <v>0</v>
      </c>
      <c r="F24" s="219" t="s">
        <v>214</v>
      </c>
      <c r="G24" s="222" t="s">
        <v>10</v>
      </c>
      <c r="H24" s="222" t="s">
        <v>770</v>
      </c>
      <c r="I24" s="230" t="str">
        <f t="shared" si="0"/>
        <v>30810108m</v>
      </c>
      <c r="J24" s="203" t="str">
        <f t="shared" si="1"/>
        <v>30810108026 03</v>
      </c>
      <c r="K24" s="5"/>
      <c r="L24" s="203" t="str">
        <f t="shared" si="2"/>
        <v>30810108026 03B</v>
      </c>
      <c r="M24" s="5" t="str">
        <f t="shared" si="3"/>
        <v>Slovenská Asociácia Dynamickej StreľbymBrozvoj športov, ktoré nie sú uznanými podľa zákona č. 440/2015 Z. z.</v>
      </c>
      <c r="N24" s="3" t="str">
        <f t="shared" si="4"/>
        <v>30810108mB</v>
      </c>
    </row>
    <row r="25" spans="1:14" x14ac:dyDescent="0.2">
      <c r="A25" s="202" t="s">
        <v>28</v>
      </c>
      <c r="B25" s="251" t="str">
        <f>VLOOKUP(A25,Adr!A:B,2,FALSE)</f>
        <v>Slovenská asociácia fitnes,kulturistiky a silového trojboja</v>
      </c>
      <c r="C25" s="222" t="s">
        <v>1370</v>
      </c>
      <c r="D25" s="224">
        <v>649272</v>
      </c>
      <c r="E25" s="209">
        <v>0</v>
      </c>
      <c r="F25" s="219" t="s">
        <v>202</v>
      </c>
      <c r="G25" s="222" t="s">
        <v>6</v>
      </c>
      <c r="H25" s="222" t="s">
        <v>770</v>
      </c>
      <c r="I25" s="230" t="str">
        <f t="shared" si="0"/>
        <v>30842069a</v>
      </c>
      <c r="J25" s="203" t="str">
        <f t="shared" si="1"/>
        <v>30842069026 02</v>
      </c>
      <c r="K25" s="5" t="s">
        <v>170</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02" t="s">
        <v>28</v>
      </c>
      <c r="B26" s="251" t="str">
        <f>VLOOKUP(A26,Adr!A:B,2,FALSE)</f>
        <v>Slovenská asociácia fitnes,kulturistiky a silového trojboja</v>
      </c>
      <c r="C26" s="222" t="s">
        <v>1371</v>
      </c>
      <c r="D26" s="224">
        <v>49861</v>
      </c>
      <c r="E26" s="209">
        <v>0</v>
      </c>
      <c r="F26" s="219" t="s">
        <v>202</v>
      </c>
      <c r="G26" s="222" t="s">
        <v>6</v>
      </c>
      <c r="H26" s="222" t="s">
        <v>770</v>
      </c>
      <c r="I26" s="230" t="str">
        <f t="shared" si="0"/>
        <v>30842069a</v>
      </c>
      <c r="J26" s="203" t="str">
        <f t="shared" si="1"/>
        <v>30842069026 02</v>
      </c>
      <c r="K26" s="5" t="s">
        <v>186</v>
      </c>
      <c r="L26" s="203" t="str">
        <f t="shared" si="2"/>
        <v>30842069026 02B</v>
      </c>
      <c r="M26" s="5" t="str">
        <f t="shared" si="3"/>
        <v>Slovenská asociácia fitnes,kulturistiky a silového trojbojaaBsilové športy - bežné transfery</v>
      </c>
      <c r="N26" s="3" t="str">
        <f t="shared" si="4"/>
        <v>30842069aB</v>
      </c>
    </row>
    <row r="27" spans="1:14" x14ac:dyDescent="0.2">
      <c r="A27" s="238" t="s">
        <v>28</v>
      </c>
      <c r="B27" s="251" t="str">
        <f>VLOOKUP(A27,Adr!A:B,2,FALSE)</f>
        <v>Slovenská asociácia fitnes,kulturistiky a silového trojboja</v>
      </c>
      <c r="C27" s="222" t="s">
        <v>1372</v>
      </c>
      <c r="D27" s="224">
        <v>5000</v>
      </c>
      <c r="E27" s="209">
        <v>0</v>
      </c>
      <c r="F27" s="219" t="s">
        <v>205</v>
      </c>
      <c r="G27" s="222" t="s">
        <v>10</v>
      </c>
      <c r="H27" s="222" t="s">
        <v>770</v>
      </c>
      <c r="I27" s="230" t="str">
        <f t="shared" si="0"/>
        <v>30842069d</v>
      </c>
      <c r="J27" s="203" t="str">
        <f t="shared" si="1"/>
        <v>30842069026 03</v>
      </c>
      <c r="K27" s="5"/>
      <c r="L27" s="203" t="str">
        <f t="shared" si="2"/>
        <v>30842069026 03B</v>
      </c>
      <c r="M27" s="5" t="str">
        <f t="shared" si="3"/>
        <v>Slovenská asociácia fitnes,kulturistiky a silového trojbojadBAneta Tichá</v>
      </c>
      <c r="N27" s="3" t="str">
        <f t="shared" si="4"/>
        <v>30842069dB</v>
      </c>
    </row>
    <row r="28" spans="1:14" x14ac:dyDescent="0.2">
      <c r="A28" s="202" t="s">
        <v>28</v>
      </c>
      <c r="B28" s="251" t="str">
        <f>VLOOKUP(A28,Adr!A:B,2,FALSE)</f>
        <v>Slovenská asociácia fitnes,kulturistiky a silového trojboja</v>
      </c>
      <c r="C28" s="222" t="s">
        <v>1373</v>
      </c>
      <c r="D28" s="224">
        <v>15000</v>
      </c>
      <c r="E28" s="209">
        <v>0</v>
      </c>
      <c r="F28" s="219" t="s">
        <v>205</v>
      </c>
      <c r="G28" s="222" t="s">
        <v>10</v>
      </c>
      <c r="H28" s="222" t="s">
        <v>770</v>
      </c>
      <c r="I28" s="230" t="str">
        <f t="shared" si="0"/>
        <v>30842069d</v>
      </c>
      <c r="J28" s="203" t="str">
        <f t="shared" si="1"/>
        <v>30842069026 03</v>
      </c>
      <c r="K28" s="5"/>
      <c r="L28" s="203" t="str">
        <f t="shared" si="2"/>
        <v>30842069026 03B</v>
      </c>
      <c r="M28" s="5" t="str">
        <f t="shared" si="3"/>
        <v>Slovenská asociácia fitnes,kulturistiky a silového trojbojadBIvana Horná</v>
      </c>
      <c r="N28" s="3" t="str">
        <f t="shared" si="4"/>
        <v>30842069dB</v>
      </c>
    </row>
    <row r="29" spans="1:14" x14ac:dyDescent="0.2">
      <c r="A29" s="202" t="s">
        <v>28</v>
      </c>
      <c r="B29" s="251" t="str">
        <f>VLOOKUP(A29,Adr!A:B,2,FALSE)</f>
        <v>Slovenská asociácia fitnes,kulturistiky a silového trojboja</v>
      </c>
      <c r="C29" s="222" t="s">
        <v>1251</v>
      </c>
      <c r="D29" s="224">
        <v>15000</v>
      </c>
      <c r="E29" s="209">
        <v>0</v>
      </c>
      <c r="F29" s="219" t="s">
        <v>205</v>
      </c>
      <c r="G29" s="222" t="s">
        <v>10</v>
      </c>
      <c r="H29" s="222" t="s">
        <v>770</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22" t="s">
        <v>1252</v>
      </c>
      <c r="D30" s="224">
        <v>20000</v>
      </c>
      <c r="E30" s="209">
        <v>0</v>
      </c>
      <c r="F30" s="219" t="s">
        <v>205</v>
      </c>
      <c r="G30" s="222" t="s">
        <v>10</v>
      </c>
      <c r="H30" s="222" t="s">
        <v>770</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02" t="s">
        <v>28</v>
      </c>
      <c r="B31" s="251" t="str">
        <f>VLOOKUP(A31,Adr!A:B,2,FALSE)</f>
        <v>Slovenská asociácia fitnes,kulturistiky a silového trojboja</v>
      </c>
      <c r="C31" s="205" t="s">
        <v>1374</v>
      </c>
      <c r="D31" s="208">
        <v>15000</v>
      </c>
      <c r="E31" s="209">
        <v>0</v>
      </c>
      <c r="F31" s="202" t="s">
        <v>205</v>
      </c>
      <c r="G31" s="205" t="s">
        <v>10</v>
      </c>
      <c r="H31" s="205" t="s">
        <v>770</v>
      </c>
      <c r="I31" s="230" t="str">
        <f t="shared" si="0"/>
        <v>30842069d</v>
      </c>
      <c r="J31" s="203" t="str">
        <f t="shared" si="1"/>
        <v>30842069026 03</v>
      </c>
      <c r="K31" s="5"/>
      <c r="L31" s="203" t="str">
        <f t="shared" si="2"/>
        <v>30842069026 03B</v>
      </c>
      <c r="M31" s="5" t="str">
        <f t="shared" si="3"/>
        <v>Slovenská asociácia fitnes,kulturistiky a silového trojbojadBMartin Sagan</v>
      </c>
      <c r="N31" s="3" t="str">
        <f t="shared" si="4"/>
        <v>30842069dB</v>
      </c>
    </row>
    <row r="32" spans="1:14" x14ac:dyDescent="0.2">
      <c r="A32" s="202" t="s">
        <v>28</v>
      </c>
      <c r="B32" s="251" t="str">
        <f>VLOOKUP(A32,Adr!A:B,2,FALSE)</f>
        <v>Slovenská asociácia fitnes,kulturistiky a silového trojboja</v>
      </c>
      <c r="C32" s="236" t="s">
        <v>1253</v>
      </c>
      <c r="D32" s="224">
        <v>20000</v>
      </c>
      <c r="E32" s="209">
        <v>0</v>
      </c>
      <c r="F32" s="202" t="s">
        <v>205</v>
      </c>
      <c r="G32" s="205" t="s">
        <v>10</v>
      </c>
      <c r="H32" s="205" t="s">
        <v>770</v>
      </c>
      <c r="I32" s="230" t="str">
        <f t="shared" si="0"/>
        <v>30842069d</v>
      </c>
      <c r="J32" s="203" t="str">
        <f t="shared" si="1"/>
        <v>30842069026 03</v>
      </c>
      <c r="K32" s="5"/>
      <c r="L32" s="203" t="str">
        <f t="shared" si="2"/>
        <v>30842069026 03B</v>
      </c>
      <c r="M32" s="5" t="str">
        <f t="shared" si="3"/>
        <v>Slovenská asociácia fitnes,kulturistiky a silového trojbojadBPeter Tatarka</v>
      </c>
      <c r="N32" s="3" t="str">
        <f t="shared" si="4"/>
        <v>30842069dB</v>
      </c>
    </row>
    <row r="33" spans="1:14" x14ac:dyDescent="0.2">
      <c r="A33" s="202" t="s">
        <v>28</v>
      </c>
      <c r="B33" s="251" t="str">
        <f>VLOOKUP(A33,Adr!A:B,2,FALSE)</f>
        <v>Slovenská asociácia fitnes,kulturistiky a silového trojboja</v>
      </c>
      <c r="C33" s="236" t="s">
        <v>1254</v>
      </c>
      <c r="D33" s="223">
        <v>20000</v>
      </c>
      <c r="E33" s="209">
        <v>0</v>
      </c>
      <c r="F33" s="202" t="s">
        <v>205</v>
      </c>
      <c r="G33" s="205" t="s">
        <v>10</v>
      </c>
      <c r="H33" s="205" t="s">
        <v>770</v>
      </c>
      <c r="I33" s="230" t="str">
        <f t="shared" si="0"/>
        <v>30842069d</v>
      </c>
      <c r="J33" s="203" t="str">
        <f t="shared" si="1"/>
        <v>30842069026 03</v>
      </c>
      <c r="K33" s="5"/>
      <c r="L33" s="203" t="str">
        <f t="shared" si="2"/>
        <v>30842069026 03B</v>
      </c>
      <c r="M33" s="5" t="str">
        <f t="shared" si="3"/>
        <v>Slovenská asociácia fitnes,kulturistiky a silového trojbojadBVladimír Holota</v>
      </c>
      <c r="N33" s="3" t="str">
        <f t="shared" si="4"/>
        <v>30842069dB</v>
      </c>
    </row>
    <row r="34" spans="1:14" x14ac:dyDescent="0.2">
      <c r="A34" s="202" t="s">
        <v>28</v>
      </c>
      <c r="B34" s="251" t="str">
        <f>VLOOKUP(A34,Adr!A:B,2,FALSE)</f>
        <v>Slovenská asociácia fitnes,kulturistiky a silového trojboja</v>
      </c>
      <c r="C34" s="222" t="s">
        <v>1255</v>
      </c>
      <c r="D34" s="224">
        <v>15000</v>
      </c>
      <c r="E34" s="209">
        <v>0</v>
      </c>
      <c r="F34" s="219" t="s">
        <v>205</v>
      </c>
      <c r="G34" s="222" t="s">
        <v>10</v>
      </c>
      <c r="H34" s="222" t="s">
        <v>770</v>
      </c>
      <c r="I34" s="230" t="str">
        <f t="shared" si="0"/>
        <v>30842069d</v>
      </c>
      <c r="J34" s="203" t="str">
        <f t="shared" si="1"/>
        <v>30842069026 03</v>
      </c>
      <c r="K34" s="5"/>
      <c r="L34" s="203" t="str">
        <f t="shared" si="2"/>
        <v>30842069026 03B</v>
      </c>
      <c r="M34" s="5" t="str">
        <f t="shared" si="3"/>
        <v>Slovenská asociácia fitnes,kulturistiky a silového trojbojadBZuzana Kardošová</v>
      </c>
      <c r="N34" s="3" t="str">
        <f t="shared" si="4"/>
        <v>30842069dB</v>
      </c>
    </row>
    <row r="35" spans="1:14" x14ac:dyDescent="0.2">
      <c r="A35" s="202" t="s">
        <v>1112</v>
      </c>
      <c r="B35" s="251" t="str">
        <f>VLOOKUP(A35,Adr!A:B,2,FALSE)</f>
        <v>Slovenská asociácia Frisbee</v>
      </c>
      <c r="C35" s="205" t="s">
        <v>854</v>
      </c>
      <c r="D35" s="208">
        <v>37099</v>
      </c>
      <c r="E35" s="209">
        <v>0</v>
      </c>
      <c r="F35" s="202" t="s">
        <v>202</v>
      </c>
      <c r="G35" s="265" t="s">
        <v>6</v>
      </c>
      <c r="H35" s="205" t="s">
        <v>770</v>
      </c>
      <c r="I35" s="230" t="str">
        <f t="shared" si="0"/>
        <v>31749852a</v>
      </c>
      <c r="J35" s="203" t="str">
        <f t="shared" si="1"/>
        <v>31749852026 02</v>
      </c>
      <c r="K35" s="5" t="s">
        <v>194</v>
      </c>
      <c r="L35" s="203" t="str">
        <f t="shared" si="2"/>
        <v>31749852026 02B</v>
      </c>
      <c r="M35" s="5" t="str">
        <f t="shared" si="3"/>
        <v>Slovenská asociácia FrisbeeaBšporty s lietajúcim diskom - bežné transfery</v>
      </c>
      <c r="N35" s="3" t="str">
        <f t="shared" si="4"/>
        <v>31749852aB</v>
      </c>
    </row>
    <row r="36" spans="1:14" x14ac:dyDescent="0.2">
      <c r="A36" s="202" t="s">
        <v>1112</v>
      </c>
      <c r="B36" s="251" t="str">
        <f>VLOOKUP(A36,Adr!A:B,2,FALSE)</f>
        <v>Slovenská asociácia Frisbee</v>
      </c>
      <c r="C36" s="205" t="s">
        <v>1375</v>
      </c>
      <c r="D36" s="223">
        <v>15000</v>
      </c>
      <c r="E36" s="209">
        <v>0</v>
      </c>
      <c r="F36" s="202" t="s">
        <v>205</v>
      </c>
      <c r="G36" s="205" t="s">
        <v>10</v>
      </c>
      <c r="H36" s="205" t="s">
        <v>770</v>
      </c>
      <c r="I36" s="230" t="str">
        <f t="shared" si="0"/>
        <v>31749852d</v>
      </c>
      <c r="J36" s="203" t="str">
        <f t="shared" si="1"/>
        <v>31749852026 03</v>
      </c>
      <c r="K36" s="5"/>
      <c r="L36" s="203" t="str">
        <f t="shared" si="2"/>
        <v>31749852026 03B</v>
      </c>
      <c r="M36" s="5" t="str">
        <f t="shared" si="3"/>
        <v>Slovenská asociácia FrisbeedBKatarína Boďová</v>
      </c>
      <c r="N36" s="3" t="str">
        <f t="shared" si="4"/>
        <v>31749852dB</v>
      </c>
    </row>
    <row r="37" spans="1:14" x14ac:dyDescent="0.2">
      <c r="A37" s="219" t="s">
        <v>1533</v>
      </c>
      <c r="B37" s="251" t="str">
        <f>VLOOKUP(A37,Adr!A:B,2,FALSE)</f>
        <v>Slovenská asociácia go</v>
      </c>
      <c r="C37" s="222" t="s">
        <v>1707</v>
      </c>
      <c r="D37" s="224">
        <v>20000</v>
      </c>
      <c r="E37" s="292">
        <v>0</v>
      </c>
      <c r="F37" s="219" t="s">
        <v>214</v>
      </c>
      <c r="G37" s="222" t="s">
        <v>10</v>
      </c>
      <c r="H37" s="222" t="s">
        <v>770</v>
      </c>
      <c r="I37" s="230" t="str">
        <f t="shared" si="0"/>
        <v>30844711m</v>
      </c>
      <c r="J37" s="203" t="str">
        <f t="shared" si="1"/>
        <v>30844711026 03</v>
      </c>
      <c r="K37" s="5"/>
      <c r="L37" s="203" t="str">
        <f t="shared" si="2"/>
        <v>30844711026 03B</v>
      </c>
      <c r="M37" s="5" t="str">
        <f t="shared" si="3"/>
        <v>Slovenská asociácia gomBPlnenie úloh verejného záujmu v športe</v>
      </c>
      <c r="N37" s="3" t="str">
        <f t="shared" si="4"/>
        <v>30844711mB</v>
      </c>
    </row>
    <row r="38" spans="1:14" x14ac:dyDescent="0.2">
      <c r="A38" s="202" t="s">
        <v>25</v>
      </c>
      <c r="B38" s="251" t="str">
        <f>VLOOKUP(A38,Adr!A:B,2,FALSE)</f>
        <v>Slovenská asociácia korfbalu</v>
      </c>
      <c r="C38" s="205" t="s">
        <v>855</v>
      </c>
      <c r="D38" s="208">
        <v>30450</v>
      </c>
      <c r="E38" s="209">
        <v>0</v>
      </c>
      <c r="F38" s="202" t="s">
        <v>202</v>
      </c>
      <c r="G38" s="265" t="s">
        <v>6</v>
      </c>
      <c r="H38" s="205" t="s">
        <v>770</v>
      </c>
      <c r="I38" s="230" t="str">
        <f t="shared" si="0"/>
        <v>31940668a</v>
      </c>
      <c r="J38" s="203" t="str">
        <f t="shared" si="1"/>
        <v>31940668026 02</v>
      </c>
      <c r="K38" s="5" t="s">
        <v>27</v>
      </c>
      <c r="L38" s="203" t="str">
        <f t="shared" si="2"/>
        <v>31940668026 02B</v>
      </c>
      <c r="M38" s="5" t="str">
        <f t="shared" si="3"/>
        <v>Slovenská asociácia korfbaluaBkorfbal - bežné transfery</v>
      </c>
      <c r="N38" s="3" t="str">
        <f t="shared" si="4"/>
        <v>31940668aB</v>
      </c>
    </row>
    <row r="39" spans="1:14" x14ac:dyDescent="0.2">
      <c r="A39" s="202" t="s">
        <v>1096</v>
      </c>
      <c r="B39" s="251" t="str">
        <f>VLOOKUP(A39,Adr!A:B,2,FALSE)</f>
        <v>Slovenská asociácia motoristického športu</v>
      </c>
      <c r="C39" s="205" t="s">
        <v>856</v>
      </c>
      <c r="D39" s="208">
        <v>252389</v>
      </c>
      <c r="E39" s="209">
        <v>0</v>
      </c>
      <c r="F39" s="202" t="s">
        <v>202</v>
      </c>
      <c r="G39" s="265" t="s">
        <v>6</v>
      </c>
      <c r="H39" s="205" t="s">
        <v>770</v>
      </c>
      <c r="I39" s="230" t="str">
        <f t="shared" si="0"/>
        <v>31824021a</v>
      </c>
      <c r="J39" s="203" t="str">
        <f t="shared" si="1"/>
        <v>31824021026 02</v>
      </c>
      <c r="K39" s="5" t="s">
        <v>16</v>
      </c>
      <c r="L39" s="203" t="str">
        <f t="shared" si="2"/>
        <v>31824021026 02B</v>
      </c>
      <c r="M39" s="5" t="str">
        <f t="shared" si="3"/>
        <v>Slovenská asociácia motoristického športuaBautomobilový šport - bežné transfery</v>
      </c>
      <c r="N39" s="3" t="str">
        <f t="shared" si="4"/>
        <v>31824021aB</v>
      </c>
    </row>
    <row r="40" spans="1:14" x14ac:dyDescent="0.2">
      <c r="A40" s="202" t="s">
        <v>1096</v>
      </c>
      <c r="B40" s="251" t="str">
        <f>VLOOKUP(A40,Adr!A:B,2,FALSE)</f>
        <v>Slovenská asociácia motoristického športu</v>
      </c>
      <c r="C40" s="205" t="s">
        <v>1376</v>
      </c>
      <c r="D40" s="208">
        <v>20000</v>
      </c>
      <c r="E40" s="209">
        <v>0</v>
      </c>
      <c r="F40" s="202" t="s">
        <v>202</v>
      </c>
      <c r="G40" s="265" t="s">
        <v>6</v>
      </c>
      <c r="H40" s="205" t="s">
        <v>771</v>
      </c>
      <c r="I40" s="230" t="str">
        <f t="shared" si="0"/>
        <v>31824021a</v>
      </c>
      <c r="J40" s="203" t="str">
        <f t="shared" si="1"/>
        <v>31824021026 02</v>
      </c>
      <c r="K40" s="5" t="s">
        <v>16</v>
      </c>
      <c r="L40" s="203" t="str">
        <f t="shared" si="2"/>
        <v>31824021026 02K</v>
      </c>
      <c r="M40" s="5" t="str">
        <f t="shared" si="3"/>
        <v>Slovenská asociácia motoristického športuaKautomobilový šport - kapitálové transfery</v>
      </c>
      <c r="N40" s="3" t="str">
        <f t="shared" si="4"/>
        <v>31824021aK</v>
      </c>
    </row>
    <row r="41" spans="1:14" x14ac:dyDescent="0.2">
      <c r="A41" s="219" t="s">
        <v>1539</v>
      </c>
      <c r="B41" s="251" t="str">
        <f>VLOOKUP(A41,Adr!A:B,2,FALSE)</f>
        <v>Slovenská asociácia naturálnej kulturistiky</v>
      </c>
      <c r="C41" s="222" t="s">
        <v>923</v>
      </c>
      <c r="D41" s="224">
        <v>60100</v>
      </c>
      <c r="E41" s="292">
        <v>0</v>
      </c>
      <c r="F41" s="219" t="s">
        <v>214</v>
      </c>
      <c r="G41" s="222" t="s">
        <v>10</v>
      </c>
      <c r="H41" s="222" t="s">
        <v>770</v>
      </c>
      <c r="I41" s="230" t="str">
        <f t="shared" si="0"/>
        <v>45009660m</v>
      </c>
      <c r="J41" s="203" t="str">
        <f t="shared" si="1"/>
        <v>45009660026 03</v>
      </c>
      <c r="K41" s="5"/>
      <c r="L41" s="203" t="str">
        <f t="shared" si="2"/>
        <v>45009660026 03B</v>
      </c>
      <c r="M41" s="5" t="str">
        <f t="shared" si="3"/>
        <v>Slovenská asociácia naturálnej kulturistikymBrozvoj športov, ktoré nie sú uznanými podľa zákona č. 440/2015 Z. z.</v>
      </c>
      <c r="N41" s="3" t="str">
        <f t="shared" si="4"/>
        <v>45009660mB</v>
      </c>
    </row>
    <row r="42" spans="1:14" x14ac:dyDescent="0.2">
      <c r="A42" s="202" t="s">
        <v>968</v>
      </c>
      <c r="B42" s="251" t="str">
        <f>VLOOKUP(A42,Adr!A:B,2,FALSE)</f>
        <v>Slovenská asociácia pretláčania rukou</v>
      </c>
      <c r="C42" s="236" t="s">
        <v>1039</v>
      </c>
      <c r="D42" s="223">
        <v>20450</v>
      </c>
      <c r="E42" s="209">
        <v>0</v>
      </c>
      <c r="F42" s="219" t="s">
        <v>202</v>
      </c>
      <c r="G42" s="205" t="s">
        <v>6</v>
      </c>
      <c r="H42" s="205" t="s">
        <v>770</v>
      </c>
      <c r="I42" s="230" t="str">
        <f t="shared" si="0"/>
        <v>30811686a</v>
      </c>
      <c r="J42" s="203" t="str">
        <f t="shared" si="1"/>
        <v>30811686026 02</v>
      </c>
      <c r="K42" s="5" t="s">
        <v>1054</v>
      </c>
      <c r="L42" s="203" t="str">
        <f t="shared" si="2"/>
        <v>30811686026 02B</v>
      </c>
      <c r="M42" s="5" t="str">
        <f t="shared" si="3"/>
        <v>Slovenská asociácia pretláčania rukouaBpretláčanie rukou - bežné transfery</v>
      </c>
      <c r="N42" s="3" t="str">
        <f t="shared" si="4"/>
        <v>30811686aB</v>
      </c>
    </row>
    <row r="43" spans="1:14" x14ac:dyDescent="0.2">
      <c r="A43" s="202" t="s">
        <v>968</v>
      </c>
      <c r="B43" s="251" t="str">
        <f>VLOOKUP(A43,Adr!A:B,2,FALSE)</f>
        <v>Slovenská asociácia pretláčania rukou</v>
      </c>
      <c r="C43" s="205" t="s">
        <v>1040</v>
      </c>
      <c r="D43" s="208">
        <v>10000</v>
      </c>
      <c r="E43" s="209">
        <v>0</v>
      </c>
      <c r="F43" s="202" t="s">
        <v>202</v>
      </c>
      <c r="G43" s="265" t="s">
        <v>6</v>
      </c>
      <c r="H43" s="205" t="s">
        <v>771</v>
      </c>
      <c r="I43" s="230" t="str">
        <f t="shared" si="0"/>
        <v>30811686a</v>
      </c>
      <c r="J43" s="203" t="str">
        <f t="shared" si="1"/>
        <v>30811686026 02</v>
      </c>
      <c r="K43" s="5" t="s">
        <v>1054</v>
      </c>
      <c r="L43" s="203" t="str">
        <f t="shared" si="2"/>
        <v>30811686026 02K</v>
      </c>
      <c r="M43" s="5" t="str">
        <f t="shared" si="3"/>
        <v>Slovenská asociácia pretláčania rukouaKpretláčanie rukou - kapitálové transfery</v>
      </c>
      <c r="N43" s="3" t="str">
        <f t="shared" si="4"/>
        <v>30811686aK</v>
      </c>
    </row>
    <row r="44" spans="1:14" x14ac:dyDescent="0.2">
      <c r="A44" s="242" t="s">
        <v>1763</v>
      </c>
      <c r="B44" s="251" t="str">
        <f>VLOOKUP(A44,Adr!A:B,2,FALSE)</f>
        <v>Slovenská asociácia športu na školách</v>
      </c>
      <c r="C44" s="205" t="s">
        <v>1770</v>
      </c>
      <c r="D44" s="208">
        <v>35000</v>
      </c>
      <c r="E44" s="209">
        <v>0</v>
      </c>
      <c r="F44" s="202" t="s">
        <v>214</v>
      </c>
      <c r="G44" s="205" t="s">
        <v>10</v>
      </c>
      <c r="H44" s="205" t="s">
        <v>770</v>
      </c>
      <c r="I44" s="230" t="str">
        <f t="shared" si="0"/>
        <v>17325391m</v>
      </c>
      <c r="J44" s="203" t="str">
        <f t="shared" si="1"/>
        <v>17325391026 03</v>
      </c>
      <c r="K44" s="5"/>
      <c r="L44" s="203" t="str">
        <f t="shared" si="2"/>
        <v>17325391026 03B</v>
      </c>
      <c r="M44" s="5" t="str">
        <f t="shared" si="3"/>
        <v>Slovenská asociácia športu na školáchmBMajstrovstvá sveta ISF v cezpoľnom behu - Štrbské Pleso, 22. - 27.4.2022</v>
      </c>
      <c r="N44" s="3" t="str">
        <f t="shared" si="4"/>
        <v>17325391mB</v>
      </c>
    </row>
    <row r="45" spans="1:14" x14ac:dyDescent="0.2">
      <c r="A45" s="202" t="s">
        <v>32</v>
      </c>
      <c r="B45" s="251" t="str">
        <f>VLOOKUP(A45,Adr!A:B,2,FALSE)</f>
        <v>Slovenská asociácia taekwondo WT</v>
      </c>
      <c r="C45" s="236" t="s">
        <v>857</v>
      </c>
      <c r="D45" s="223">
        <v>95730</v>
      </c>
      <c r="E45" s="209">
        <v>0</v>
      </c>
      <c r="F45" s="202" t="s">
        <v>202</v>
      </c>
      <c r="G45" s="205" t="s">
        <v>6</v>
      </c>
      <c r="H45" s="205" t="s">
        <v>770</v>
      </c>
      <c r="I45" s="230" t="str">
        <f t="shared" si="0"/>
        <v>30814910a</v>
      </c>
      <c r="J45" s="203" t="str">
        <f t="shared" si="1"/>
        <v>30814910026 02</v>
      </c>
      <c r="K45" s="5" t="s">
        <v>33</v>
      </c>
      <c r="L45" s="203" t="str">
        <f t="shared" si="2"/>
        <v>30814910026 02B</v>
      </c>
      <c r="M45" s="5" t="str">
        <f t="shared" si="3"/>
        <v>Slovenská asociácia taekwondo WTaBtaekwondo - bežné transfery</v>
      </c>
      <c r="N45" s="3" t="str">
        <f t="shared" si="4"/>
        <v>30814910aB</v>
      </c>
    </row>
    <row r="46" spans="1:14" x14ac:dyDescent="0.2">
      <c r="A46" s="202" t="s">
        <v>32</v>
      </c>
      <c r="B46" s="251" t="str">
        <f>VLOOKUP(A46,Adr!A:B,2,FALSE)</f>
        <v>Slovenská asociácia taekwondo WT</v>
      </c>
      <c r="C46" s="236" t="s">
        <v>1256</v>
      </c>
      <c r="D46" s="223">
        <v>10000</v>
      </c>
      <c r="E46" s="209">
        <v>0</v>
      </c>
      <c r="F46" s="202" t="s">
        <v>205</v>
      </c>
      <c r="G46" s="205" t="s">
        <v>10</v>
      </c>
      <c r="H46" s="205" t="s">
        <v>770</v>
      </c>
      <c r="I46" s="230" t="str">
        <f t="shared" si="0"/>
        <v>30814910d</v>
      </c>
      <c r="J46" s="203" t="str">
        <f t="shared" si="1"/>
        <v>30814910026 03</v>
      </c>
      <c r="K46" s="5"/>
      <c r="L46" s="203" t="str">
        <f t="shared" si="2"/>
        <v>30814910026 03B</v>
      </c>
      <c r="M46" s="5" t="str">
        <f t="shared" si="3"/>
        <v>Slovenská asociácia taekwondo WTdBGabriela Briškárová</v>
      </c>
      <c r="N46" s="3" t="str">
        <f t="shared" si="4"/>
        <v>30814910dB</v>
      </c>
    </row>
    <row r="47" spans="1:14" x14ac:dyDescent="0.2">
      <c r="A47" s="219" t="s">
        <v>1548</v>
      </c>
      <c r="B47" s="251" t="str">
        <f>VLOOKUP(A47,Adr!A:B,2,FALSE)</f>
        <v>Slovenská asociácia univerzitného športu</v>
      </c>
      <c r="C47" s="222" t="s">
        <v>1708</v>
      </c>
      <c r="D47" s="224">
        <v>824000</v>
      </c>
      <c r="E47" s="292">
        <v>0</v>
      </c>
      <c r="F47" s="219" t="s">
        <v>214</v>
      </c>
      <c r="G47" s="222" t="s">
        <v>10</v>
      </c>
      <c r="H47" s="222" t="s">
        <v>770</v>
      </c>
      <c r="I47" s="230" t="str">
        <f t="shared" si="0"/>
        <v>17316731m</v>
      </c>
      <c r="J47" s="203" t="str">
        <f t="shared" si="1"/>
        <v>17316731026 03</v>
      </c>
      <c r="K47" s="5"/>
      <c r="L47" s="203" t="str">
        <f t="shared" si="2"/>
        <v>17316731026 03B</v>
      </c>
      <c r="M47" s="5" t="str">
        <f t="shared" si="3"/>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47" s="3" t="str">
        <f t="shared" si="4"/>
        <v>17316731mB</v>
      </c>
    </row>
    <row r="48" spans="1:14" ht="22.5" x14ac:dyDescent="0.2">
      <c r="A48" s="242" t="s">
        <v>1696</v>
      </c>
      <c r="B48" s="251" t="str">
        <f>VLOOKUP(A48,Adr!A:B,2,FALSE)</f>
        <v>Slovenská asociácia zrakovo postihnutých športovcov</v>
      </c>
      <c r="C48" s="236" t="s">
        <v>1704</v>
      </c>
      <c r="D48" s="223">
        <v>273913</v>
      </c>
      <c r="E48" s="209">
        <v>0</v>
      </c>
      <c r="F48" s="202" t="s">
        <v>204</v>
      </c>
      <c r="G48" s="205" t="s">
        <v>10</v>
      </c>
      <c r="H48" s="205" t="s">
        <v>770</v>
      </c>
      <c r="I48" s="230" t="str">
        <f t="shared" si="0"/>
        <v>30841798c</v>
      </c>
      <c r="J48" s="203" t="str">
        <f t="shared" si="1"/>
        <v>30841798026 03</v>
      </c>
      <c r="K48" s="5"/>
      <c r="L48" s="203" t="str">
        <f t="shared" si="2"/>
        <v>30841798026 03B</v>
      </c>
      <c r="M48" s="5" t="str">
        <f t="shared" si="3"/>
        <v>Slovenská asociácia zrakovo postihnutých športovcovcBčinnosť Slovenskej asociácie zrakovo postihnutých športovcov</v>
      </c>
      <c r="N48" s="3" t="str">
        <f t="shared" si="4"/>
        <v>30841798cB</v>
      </c>
    </row>
    <row r="49" spans="1:14" x14ac:dyDescent="0.2">
      <c r="A49" s="202" t="s">
        <v>1113</v>
      </c>
      <c r="B49" s="251" t="str">
        <f>VLOOKUP(A49,Adr!A:B,2,FALSE)</f>
        <v>Slovenská baseballová federácia</v>
      </c>
      <c r="C49" s="236" t="s">
        <v>1041</v>
      </c>
      <c r="D49" s="223">
        <v>172999</v>
      </c>
      <c r="E49" s="209">
        <v>0</v>
      </c>
      <c r="F49" s="202" t="s">
        <v>202</v>
      </c>
      <c r="G49" s="205" t="s">
        <v>6</v>
      </c>
      <c r="H49" s="205" t="s">
        <v>770</v>
      </c>
      <c r="I49" s="230" t="str">
        <f t="shared" si="0"/>
        <v>30844568a</v>
      </c>
      <c r="J49" s="203" t="str">
        <f t="shared" si="1"/>
        <v>30844568026 02</v>
      </c>
      <c r="K49" s="5" t="s">
        <v>1055</v>
      </c>
      <c r="L49" s="203" t="str">
        <f t="shared" si="2"/>
        <v>30844568026 02B</v>
      </c>
      <c r="M49" s="5" t="str">
        <f t="shared" si="3"/>
        <v>Slovenská baseballová federáciaaBbaseball - bežné transfery</v>
      </c>
      <c r="N49" s="3" t="str">
        <f t="shared" si="4"/>
        <v>30844568aB</v>
      </c>
    </row>
    <row r="50" spans="1:14" x14ac:dyDescent="0.2">
      <c r="A50" s="202" t="s">
        <v>1097</v>
      </c>
      <c r="B50" s="251" t="str">
        <f>VLOOKUP(A50,Adr!A:B,2,FALSE)</f>
        <v>Slovenská basketbalová asociácia</v>
      </c>
      <c r="C50" s="236" t="s">
        <v>858</v>
      </c>
      <c r="D50" s="223">
        <v>1442308</v>
      </c>
      <c r="E50" s="209">
        <v>0</v>
      </c>
      <c r="F50" s="202" t="s">
        <v>202</v>
      </c>
      <c r="G50" s="205" t="s">
        <v>6</v>
      </c>
      <c r="H50" s="205" t="s">
        <v>770</v>
      </c>
      <c r="I50" s="230" t="str">
        <f t="shared" si="0"/>
        <v>17315166a</v>
      </c>
      <c r="J50" s="203" t="str">
        <f t="shared" si="1"/>
        <v>17315166026 02</v>
      </c>
      <c r="K50" s="5" t="s">
        <v>37</v>
      </c>
      <c r="L50" s="203" t="str">
        <f t="shared" si="2"/>
        <v>17315166026 02B</v>
      </c>
      <c r="M50" s="5" t="str">
        <f t="shared" si="3"/>
        <v>Slovenská basketbalová asociáciaaBbasketbal - bežné transfery</v>
      </c>
      <c r="N50" s="3" t="str">
        <f t="shared" si="4"/>
        <v>17315166aB</v>
      </c>
    </row>
    <row r="51" spans="1:14" x14ac:dyDescent="0.2">
      <c r="A51" s="219" t="s">
        <v>1097</v>
      </c>
      <c r="B51" s="251" t="str">
        <f>VLOOKUP(A51,Adr!A:B,2,FALSE)</f>
        <v>Slovenská basketbalová asociácia</v>
      </c>
      <c r="C51" s="222" t="s">
        <v>1712</v>
      </c>
      <c r="D51" s="224">
        <v>14973</v>
      </c>
      <c r="E51" s="292">
        <v>0</v>
      </c>
      <c r="F51" s="219" t="s">
        <v>214</v>
      </c>
      <c r="G51" s="222" t="s">
        <v>10</v>
      </c>
      <c r="H51" s="222" t="s">
        <v>770</v>
      </c>
      <c r="I51" s="230" t="str">
        <f t="shared" si="0"/>
        <v>17315166m</v>
      </c>
      <c r="J51" s="203" t="str">
        <f t="shared" si="1"/>
        <v>17315166026 03</v>
      </c>
      <c r="K51" s="5"/>
      <c r="L51" s="203" t="str">
        <f t="shared" si="2"/>
        <v>17315166026 03B</v>
      </c>
      <c r="M51" s="5" t="str">
        <f t="shared" si="3"/>
        <v>Slovenská basketbalová asociáciamBZabezpečenie finále školských športových súťaží (Šamorín 2022) v súťažiach kategórie "A" v basketbale</v>
      </c>
      <c r="N51" s="3" t="str">
        <f t="shared" si="4"/>
        <v>17315166mB</v>
      </c>
    </row>
    <row r="52" spans="1:14" x14ac:dyDescent="0.2">
      <c r="A52" s="219" t="s">
        <v>1097</v>
      </c>
      <c r="B52" s="251" t="str">
        <f>VLOOKUP(A52,Adr!A:B,2,FALSE)</f>
        <v>Slovenská basketbalová asociácia</v>
      </c>
      <c r="C52" s="222" t="s">
        <v>1771</v>
      </c>
      <c r="D52" s="224">
        <v>16500</v>
      </c>
      <c r="E52" s="292">
        <v>0</v>
      </c>
      <c r="F52" s="219" t="s">
        <v>214</v>
      </c>
      <c r="G52" s="222" t="s">
        <v>10</v>
      </c>
      <c r="H52" s="222" t="s">
        <v>770</v>
      </c>
      <c r="I52" s="230" t="str">
        <f>A52&amp;F52</f>
        <v>17315166m</v>
      </c>
      <c r="J52" s="203" t="str">
        <f>A52&amp;G52</f>
        <v>17315166026 03</v>
      </c>
      <c r="K52" s="5"/>
      <c r="L52" s="203" t="str">
        <f>A52&amp;G52&amp;H52</f>
        <v>17315166026 03B</v>
      </c>
      <c r="M52" s="5" t="str">
        <f>B52&amp;F52&amp;H52&amp;C52</f>
        <v>Slovenská basketbalová asociáciamBZabezpečenie finále školských športových súťaží (Piešťany 2022) v súťažiach kategórie "A" v basketbale stredných škôl</v>
      </c>
      <c r="N52" s="3" t="str">
        <f>+I52&amp;H52</f>
        <v>17315166mB</v>
      </c>
    </row>
    <row r="53" spans="1:14" x14ac:dyDescent="0.2">
      <c r="A53" s="202" t="s">
        <v>38</v>
      </c>
      <c r="B53" s="251" t="str">
        <f>VLOOKUP(A53,Adr!A:B,2,FALSE)</f>
        <v>Slovenská boxerská federácia</v>
      </c>
      <c r="C53" s="205" t="s">
        <v>859</v>
      </c>
      <c r="D53" s="208">
        <v>150637</v>
      </c>
      <c r="E53" s="209">
        <v>0</v>
      </c>
      <c r="F53" s="202" t="s">
        <v>202</v>
      </c>
      <c r="G53" s="265" t="s">
        <v>6</v>
      </c>
      <c r="H53" s="205" t="s">
        <v>770</v>
      </c>
      <c r="I53" s="230" t="str">
        <f t="shared" si="0"/>
        <v>31744621a</v>
      </c>
      <c r="J53" s="203" t="str">
        <f t="shared" si="1"/>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05" t="s">
        <v>1377</v>
      </c>
      <c r="D54" s="208">
        <v>10000</v>
      </c>
      <c r="E54" s="209">
        <v>0</v>
      </c>
      <c r="F54" s="202" t="s">
        <v>205</v>
      </c>
      <c r="G54" s="265" t="s">
        <v>10</v>
      </c>
      <c r="H54" s="205" t="s">
        <v>770</v>
      </c>
      <c r="I54" s="230" t="str">
        <f t="shared" si="0"/>
        <v>31744621d</v>
      </c>
      <c r="J54" s="203" t="str">
        <f t="shared" si="1"/>
        <v>31744621026 03</v>
      </c>
      <c r="K54" s="5"/>
      <c r="L54" s="203" t="str">
        <f t="shared" si="2"/>
        <v>31744621026 03B</v>
      </c>
      <c r="M54" s="5" t="str">
        <f t="shared" si="3"/>
        <v>Slovenská boxerská federáciadBAdolf Staněk</v>
      </c>
      <c r="N54" s="3" t="str">
        <f t="shared" si="4"/>
        <v>31744621dB</v>
      </c>
    </row>
    <row r="55" spans="1:14" x14ac:dyDescent="0.2">
      <c r="A55" s="202" t="s">
        <v>38</v>
      </c>
      <c r="B55" s="251" t="str">
        <f>VLOOKUP(A55,Adr!A:B,2,FALSE)</f>
        <v>Slovenská boxerská federácia</v>
      </c>
      <c r="C55" s="236" t="s">
        <v>1257</v>
      </c>
      <c r="D55" s="224">
        <v>25000</v>
      </c>
      <c r="E55" s="209">
        <v>0</v>
      </c>
      <c r="F55" s="202" t="s">
        <v>205</v>
      </c>
      <c r="G55" s="205" t="s">
        <v>10</v>
      </c>
      <c r="H55" s="205" t="s">
        <v>770</v>
      </c>
      <c r="I55" s="230" t="str">
        <f t="shared" si="0"/>
        <v>31744621d</v>
      </c>
      <c r="J55" s="203" t="str">
        <f t="shared" si="1"/>
        <v>31744621026 03</v>
      </c>
      <c r="K55" s="5"/>
      <c r="L55" s="203" t="str">
        <f t="shared" si="2"/>
        <v>31744621026 03B</v>
      </c>
      <c r="M55" s="5" t="str">
        <f t="shared" si="3"/>
        <v>Slovenská boxerská federáciadBAndrej Csemez</v>
      </c>
      <c r="N55" s="3" t="str">
        <f t="shared" si="4"/>
        <v>31744621dB</v>
      </c>
    </row>
    <row r="56" spans="1:14" x14ac:dyDescent="0.2">
      <c r="A56" s="202" t="s">
        <v>38</v>
      </c>
      <c r="B56" s="251" t="str">
        <f>VLOOKUP(A56,Adr!A:B,2,FALSE)</f>
        <v>Slovenská boxerská federácia</v>
      </c>
      <c r="C56" s="236" t="s">
        <v>1258</v>
      </c>
      <c r="D56" s="224">
        <v>12500</v>
      </c>
      <c r="E56" s="209">
        <v>0</v>
      </c>
      <c r="F56" s="202" t="s">
        <v>205</v>
      </c>
      <c r="G56" s="205" t="s">
        <v>10</v>
      </c>
      <c r="H56" s="205" t="s">
        <v>770</v>
      </c>
      <c r="I56" s="230" t="str">
        <f t="shared" si="0"/>
        <v>31744621d</v>
      </c>
      <c r="J56" s="203" t="str">
        <f t="shared" si="1"/>
        <v>31744621026 03</v>
      </c>
      <c r="K56" s="5"/>
      <c r="L56" s="203" t="str">
        <f t="shared" si="2"/>
        <v>31744621026 03B</v>
      </c>
      <c r="M56" s="5" t="str">
        <f t="shared" si="3"/>
        <v>Slovenská boxerská federáciadBDávid Michálek</v>
      </c>
      <c r="N56" s="3" t="str">
        <f t="shared" si="4"/>
        <v>31744621dB</v>
      </c>
    </row>
    <row r="57" spans="1:14" x14ac:dyDescent="0.2">
      <c r="A57" s="202" t="s">
        <v>38</v>
      </c>
      <c r="B57" s="251" t="str">
        <f>VLOOKUP(A57,Adr!A:B,2,FALSE)</f>
        <v>Slovenská boxerská federácia</v>
      </c>
      <c r="C57" s="236" t="s">
        <v>1378</v>
      </c>
      <c r="D57" s="224">
        <v>10000</v>
      </c>
      <c r="E57" s="209">
        <v>0</v>
      </c>
      <c r="F57" s="202" t="s">
        <v>205</v>
      </c>
      <c r="G57" s="205" t="s">
        <v>10</v>
      </c>
      <c r="H57" s="205" t="s">
        <v>770</v>
      </c>
      <c r="I57" s="230" t="str">
        <f t="shared" si="0"/>
        <v>31744621d</v>
      </c>
      <c r="J57" s="203" t="str">
        <f t="shared" si="1"/>
        <v>31744621026 03</v>
      </c>
      <c r="K57" s="5"/>
      <c r="L57" s="203" t="str">
        <f t="shared" si="2"/>
        <v>31744621026 03B</v>
      </c>
      <c r="M57" s="5" t="str">
        <f t="shared" si="3"/>
        <v>Slovenská boxerská federáciadBLadislav Horváth</v>
      </c>
      <c r="N57" s="3" t="str">
        <f t="shared" si="4"/>
        <v>31744621dB</v>
      </c>
    </row>
    <row r="58" spans="1:14" x14ac:dyDescent="0.2">
      <c r="A58" s="202" t="s">
        <v>38</v>
      </c>
      <c r="B58" s="251" t="str">
        <f>VLOOKUP(A58,Adr!A:B,2,FALSE)</f>
        <v>Slovenská boxerská federácia</v>
      </c>
      <c r="C58" s="236" t="s">
        <v>1379</v>
      </c>
      <c r="D58" s="224">
        <v>12500</v>
      </c>
      <c r="E58" s="209">
        <v>0</v>
      </c>
      <c r="F58" s="202" t="s">
        <v>205</v>
      </c>
      <c r="G58" s="205" t="s">
        <v>10</v>
      </c>
      <c r="H58" s="205" t="s">
        <v>770</v>
      </c>
      <c r="I58" s="230" t="str">
        <f t="shared" si="0"/>
        <v>31744621d</v>
      </c>
      <c r="J58" s="203" t="str">
        <f t="shared" si="1"/>
        <v>31744621026 03</v>
      </c>
      <c r="K58" s="5"/>
      <c r="L58" s="203" t="str">
        <f t="shared" si="2"/>
        <v>31744621026 03B</v>
      </c>
      <c r="M58" s="5" t="str">
        <f t="shared" si="3"/>
        <v>Slovenská boxerská federáciadBLukáš Fernéza</v>
      </c>
      <c r="N58" s="3" t="str">
        <f t="shared" si="4"/>
        <v>31744621dB</v>
      </c>
    </row>
    <row r="59" spans="1:14" x14ac:dyDescent="0.2">
      <c r="A59" s="202" t="s">
        <v>38</v>
      </c>
      <c r="B59" s="251" t="str">
        <f>VLOOKUP(A59,Adr!A:B,2,FALSE)</f>
        <v>Slovenská boxerská federácia</v>
      </c>
      <c r="C59" s="236" t="s">
        <v>1259</v>
      </c>
      <c r="D59" s="224">
        <v>20000</v>
      </c>
      <c r="E59" s="209">
        <v>0</v>
      </c>
      <c r="F59" s="202" t="s">
        <v>205</v>
      </c>
      <c r="G59" s="265" t="s">
        <v>10</v>
      </c>
      <c r="H59" s="205" t="s">
        <v>770</v>
      </c>
      <c r="I59" s="230" t="str">
        <f t="shared" si="0"/>
        <v>31744621d</v>
      </c>
      <c r="J59" s="203" t="str">
        <f t="shared" si="1"/>
        <v>31744621026 03</v>
      </c>
      <c r="K59" s="5"/>
      <c r="L59" s="203" t="str">
        <f t="shared" si="2"/>
        <v>31744621026 03B</v>
      </c>
      <c r="M59" s="5" t="str">
        <f t="shared" si="3"/>
        <v>Slovenská boxerská federáciadBMatúš Strnisko</v>
      </c>
      <c r="N59" s="3" t="str">
        <f t="shared" si="4"/>
        <v>31744621dB</v>
      </c>
    </row>
    <row r="60" spans="1:14" x14ac:dyDescent="0.2">
      <c r="A60" s="202" t="s">
        <v>38</v>
      </c>
      <c r="B60" s="251" t="str">
        <f>VLOOKUP(A60,Adr!A:B,2,FALSE)</f>
        <v>Slovenská boxerská federácia</v>
      </c>
      <c r="C60" s="236" t="s">
        <v>1260</v>
      </c>
      <c r="D60" s="224">
        <v>7500</v>
      </c>
      <c r="E60" s="209">
        <v>0</v>
      </c>
      <c r="F60" s="202" t="s">
        <v>205</v>
      </c>
      <c r="G60" s="265" t="s">
        <v>10</v>
      </c>
      <c r="H60" s="205" t="s">
        <v>770</v>
      </c>
      <c r="I60" s="230" t="str">
        <f t="shared" si="0"/>
        <v>31744621d</v>
      </c>
      <c r="J60" s="203" t="str">
        <f t="shared" si="1"/>
        <v>31744621026 03</v>
      </c>
      <c r="K60" s="5"/>
      <c r="L60" s="203" t="str">
        <f t="shared" si="2"/>
        <v>31744621026 03B</v>
      </c>
      <c r="M60" s="5" t="str">
        <f t="shared" si="3"/>
        <v>Slovenská boxerská federáciadBMichal Takács</v>
      </c>
      <c r="N60" s="3" t="str">
        <f t="shared" si="4"/>
        <v>31744621dB</v>
      </c>
    </row>
    <row r="61" spans="1:14" x14ac:dyDescent="0.2">
      <c r="A61" s="202" t="s">
        <v>38</v>
      </c>
      <c r="B61" s="251" t="str">
        <f>VLOOKUP(A61,Adr!A:B,2,FALSE)</f>
        <v>Slovenská boxerská federácia</v>
      </c>
      <c r="C61" s="205" t="s">
        <v>1261</v>
      </c>
      <c r="D61" s="208">
        <v>15000</v>
      </c>
      <c r="E61" s="209">
        <v>0</v>
      </c>
      <c r="F61" s="202" t="s">
        <v>205</v>
      </c>
      <c r="G61" s="265" t="s">
        <v>10</v>
      </c>
      <c r="H61" s="205" t="s">
        <v>770</v>
      </c>
      <c r="I61" s="230" t="str">
        <f t="shared" si="0"/>
        <v>31744621d</v>
      </c>
      <c r="J61" s="203" t="str">
        <f t="shared" si="1"/>
        <v>31744621026 03</v>
      </c>
      <c r="K61" s="5"/>
      <c r="L61" s="203" t="str">
        <f t="shared" si="2"/>
        <v>31744621026 03B</v>
      </c>
      <c r="M61" s="5" t="str">
        <f t="shared" si="3"/>
        <v>Slovenská boxerská federáciadBMiroslava Jedináková</v>
      </c>
      <c r="N61" s="3" t="str">
        <f t="shared" si="4"/>
        <v>31744621dB</v>
      </c>
    </row>
    <row r="62" spans="1:14" x14ac:dyDescent="0.2">
      <c r="A62" s="202" t="s">
        <v>38</v>
      </c>
      <c r="B62" s="251" t="str">
        <f>VLOOKUP(A62,Adr!A:B,2,FALSE)</f>
        <v>Slovenská boxerská federácia</v>
      </c>
      <c r="C62" s="222" t="s">
        <v>1380</v>
      </c>
      <c r="D62" s="224">
        <v>12500</v>
      </c>
      <c r="E62" s="209">
        <v>0</v>
      </c>
      <c r="F62" s="219" t="s">
        <v>205</v>
      </c>
      <c r="G62" s="222" t="s">
        <v>10</v>
      </c>
      <c r="H62" s="222" t="s">
        <v>770</v>
      </c>
      <c r="I62" s="230" t="str">
        <f t="shared" si="0"/>
        <v>31744621d</v>
      </c>
      <c r="J62" s="203" t="str">
        <f t="shared" si="1"/>
        <v>31744621026 03</v>
      </c>
      <c r="K62" s="5"/>
      <c r="L62" s="203" t="str">
        <f t="shared" si="2"/>
        <v>31744621026 03B</v>
      </c>
      <c r="M62" s="5" t="str">
        <f t="shared" si="3"/>
        <v>Slovenská boxerská federáciadBSamuel Zupko</v>
      </c>
      <c r="N62" s="3" t="str">
        <f t="shared" si="4"/>
        <v>31744621dB</v>
      </c>
    </row>
    <row r="63" spans="1:14" x14ac:dyDescent="0.2">
      <c r="A63" s="219" t="s">
        <v>1560</v>
      </c>
      <c r="B63" s="251" t="str">
        <f>VLOOKUP(A63,Adr!A:B,2,FALSE)</f>
        <v>Slovenská cyklotrialová únia</v>
      </c>
      <c r="C63" s="222" t="s">
        <v>923</v>
      </c>
      <c r="D63" s="224">
        <v>10000</v>
      </c>
      <c r="E63" s="292">
        <v>0</v>
      </c>
      <c r="F63" s="219" t="s">
        <v>214</v>
      </c>
      <c r="G63" s="265" t="s">
        <v>10</v>
      </c>
      <c r="H63" s="222" t="s">
        <v>770</v>
      </c>
      <c r="I63" s="230" t="str">
        <f t="shared" si="0"/>
        <v>34056939m</v>
      </c>
      <c r="J63" s="203" t="str">
        <f t="shared" si="1"/>
        <v>34056939026 03</v>
      </c>
      <c r="K63" s="5"/>
      <c r="L63" s="203" t="str">
        <f t="shared" si="2"/>
        <v>34056939026 03B</v>
      </c>
      <c r="M63" s="5" t="str">
        <f t="shared" si="3"/>
        <v>Slovenská cyklotrialová úniamBrozvoj športov, ktoré nie sú uznanými podľa zákona č. 440/2015 Z. z.</v>
      </c>
      <c r="N63" s="3" t="str">
        <f t="shared" si="4"/>
        <v>34056939mB</v>
      </c>
    </row>
    <row r="64" spans="1:14" x14ac:dyDescent="0.2">
      <c r="A64" s="219" t="s">
        <v>1568</v>
      </c>
      <c r="B64" s="251" t="str">
        <f>VLOOKUP(A64,Adr!A:B,2,FALSE)</f>
        <v>Slovenská federácia karate a bojových umení</v>
      </c>
      <c r="C64" s="222" t="s">
        <v>923</v>
      </c>
      <c r="D64" s="224">
        <v>145531</v>
      </c>
      <c r="E64" s="292">
        <v>0</v>
      </c>
      <c r="F64" s="219" t="s">
        <v>214</v>
      </c>
      <c r="G64" s="222" t="s">
        <v>10</v>
      </c>
      <c r="H64" s="222" t="s">
        <v>770</v>
      </c>
      <c r="I64" s="230" t="str">
        <f t="shared" si="0"/>
        <v>34003975m</v>
      </c>
      <c r="J64" s="203" t="str">
        <f t="shared" si="1"/>
        <v>34003975026 03</v>
      </c>
      <c r="K64" s="5"/>
      <c r="L64" s="203" t="str">
        <f t="shared" si="2"/>
        <v>34003975026 03B</v>
      </c>
      <c r="M64" s="5" t="str">
        <f t="shared" si="3"/>
        <v>Slovenská federácia karate a bojových umenímBrozvoj športov, ktoré nie sú uznanými podľa zákona č. 440/2015 Z. z.</v>
      </c>
      <c r="N64" s="3" t="str">
        <f t="shared" si="4"/>
        <v>34003975mB</v>
      </c>
    </row>
    <row r="65" spans="1:14" x14ac:dyDescent="0.2">
      <c r="A65" s="242" t="s">
        <v>1114</v>
      </c>
      <c r="B65" s="251" t="str">
        <f>VLOOKUP(A65,Adr!A:B,2,FALSE)</f>
        <v>Slovenská federácia pétanque</v>
      </c>
      <c r="C65" s="236" t="s">
        <v>950</v>
      </c>
      <c r="D65" s="223">
        <v>30450</v>
      </c>
      <c r="E65" s="209">
        <v>0</v>
      </c>
      <c r="F65" s="219" t="s">
        <v>202</v>
      </c>
      <c r="G65" s="205" t="s">
        <v>6</v>
      </c>
      <c r="H65" s="205" t="s">
        <v>770</v>
      </c>
      <c r="I65" s="230" t="str">
        <f t="shared" si="0"/>
        <v>36064742a</v>
      </c>
      <c r="J65" s="203" t="str">
        <f t="shared" si="1"/>
        <v>36064742026 02</v>
      </c>
      <c r="K65" s="5" t="s">
        <v>951</v>
      </c>
      <c r="L65" s="203" t="str">
        <f t="shared" si="2"/>
        <v>36064742026 02B</v>
      </c>
      <c r="M65" s="5" t="str">
        <f t="shared" si="3"/>
        <v>Slovenská federácia pétanqueaBpétanque - bežné transfery</v>
      </c>
      <c r="N65" s="3" t="str">
        <f t="shared" si="4"/>
        <v>36064742aB</v>
      </c>
    </row>
    <row r="66" spans="1:14" x14ac:dyDescent="0.2">
      <c r="A66" s="219" t="s">
        <v>1576</v>
      </c>
      <c r="B66" s="251" t="str">
        <f>VLOOKUP(A66,Adr!A:B,2,FALSE)</f>
        <v>Slovenská footgolfová asociácia</v>
      </c>
      <c r="C66" s="222" t="s">
        <v>923</v>
      </c>
      <c r="D66" s="224">
        <v>29879</v>
      </c>
      <c r="E66" s="292">
        <v>0</v>
      </c>
      <c r="F66" s="219" t="s">
        <v>214</v>
      </c>
      <c r="G66" s="205" t="s">
        <v>10</v>
      </c>
      <c r="H66" s="222" t="s">
        <v>770</v>
      </c>
      <c r="I66" s="230" t="str">
        <f t="shared" si="0"/>
        <v>42361885m</v>
      </c>
      <c r="J66" s="203" t="str">
        <f t="shared" si="1"/>
        <v>42361885026 03</v>
      </c>
      <c r="K66" s="5"/>
      <c r="L66" s="203" t="str">
        <f t="shared" si="2"/>
        <v>42361885026 03B</v>
      </c>
      <c r="M66" s="5" t="str">
        <f t="shared" si="3"/>
        <v>Slovenská footgolfová asociáciamBrozvoj športov, ktoré nie sú uznanými podľa zákona č. 440/2015 Z. z.</v>
      </c>
      <c r="N66" s="3" t="str">
        <f t="shared" si="4"/>
        <v>42361885mB</v>
      </c>
    </row>
    <row r="67" spans="1:14" x14ac:dyDescent="0.2">
      <c r="A67" s="242" t="s">
        <v>1098</v>
      </c>
      <c r="B67" s="251" t="str">
        <f>VLOOKUP(A67,Adr!A:B,2,FALSE)</f>
        <v>Slovenská golfová asociácia</v>
      </c>
      <c r="C67" s="222" t="s">
        <v>860</v>
      </c>
      <c r="D67" s="224">
        <v>338806</v>
      </c>
      <c r="E67" s="209">
        <v>0</v>
      </c>
      <c r="F67" s="202" t="s">
        <v>202</v>
      </c>
      <c r="G67" s="222" t="s">
        <v>6</v>
      </c>
      <c r="H67" s="222" t="s">
        <v>770</v>
      </c>
      <c r="I67" s="230" t="str">
        <f t="shared" si="0"/>
        <v>50284363a</v>
      </c>
      <c r="J67" s="203" t="str">
        <f t="shared" si="1"/>
        <v>50284363026 02</v>
      </c>
      <c r="K67" s="5" t="s">
        <v>42</v>
      </c>
      <c r="L67" s="203" t="str">
        <f t="shared" si="2"/>
        <v>50284363026 02B</v>
      </c>
      <c r="M67" s="5" t="str">
        <f t="shared" si="3"/>
        <v>Slovenská golfová asociáciaaBgolf - bežné transfery</v>
      </c>
      <c r="N67" s="3" t="str">
        <f t="shared" si="4"/>
        <v>50284363aB</v>
      </c>
    </row>
    <row r="68" spans="1:14" x14ac:dyDescent="0.2">
      <c r="A68" s="202" t="s">
        <v>1098</v>
      </c>
      <c r="B68" s="251" t="str">
        <f>VLOOKUP(A68,Adr!A:B,2,FALSE)</f>
        <v>Slovenská golfová asociácia</v>
      </c>
      <c r="C68" s="222" t="s">
        <v>1381</v>
      </c>
      <c r="D68" s="224">
        <v>40000</v>
      </c>
      <c r="E68" s="209">
        <v>0</v>
      </c>
      <c r="F68" s="219" t="s">
        <v>205</v>
      </c>
      <c r="G68" s="222" t="s">
        <v>10</v>
      </c>
      <c r="H68" s="222" t="s">
        <v>770</v>
      </c>
      <c r="I68" s="230" t="str">
        <f t="shared" ref="I68:I131" si="5">A68&amp;F68</f>
        <v>50284363d</v>
      </c>
      <c r="J68" s="203" t="str">
        <f t="shared" ref="J68:J131" si="6">A68&amp;G68</f>
        <v>50284363026 03</v>
      </c>
      <c r="K68" s="5"/>
      <c r="L68" s="203" t="str">
        <f t="shared" ref="L68:L131" si="7">A68&amp;G68&amp;H68</f>
        <v>50284363026 03B</v>
      </c>
      <c r="M68" s="5" t="str">
        <f t="shared" ref="M68:M131" si="8">B68&amp;F68&amp;H68&amp;C68</f>
        <v>Slovenská golfová asociáciadBRory Sabbatini</v>
      </c>
      <c r="N68" s="3" t="str">
        <f t="shared" ref="N68:N131" si="9">+I68&amp;H68</f>
        <v>50284363dB</v>
      </c>
    </row>
    <row r="69" spans="1:14" x14ac:dyDescent="0.2">
      <c r="A69" s="202" t="s">
        <v>43</v>
      </c>
      <c r="B69" s="251" t="str">
        <f>VLOOKUP(A69,Adr!A:B,2,FALSE)</f>
        <v>Slovenská gymnastická federácia</v>
      </c>
      <c r="C69" s="205" t="s">
        <v>861</v>
      </c>
      <c r="D69" s="208">
        <v>1331191</v>
      </c>
      <c r="E69" s="209">
        <v>0</v>
      </c>
      <c r="F69" s="219" t="s">
        <v>202</v>
      </c>
      <c r="G69" s="265" t="s">
        <v>6</v>
      </c>
      <c r="H69" s="205" t="s">
        <v>770</v>
      </c>
      <c r="I69" s="230" t="str">
        <f t="shared" si="5"/>
        <v>00688321a</v>
      </c>
      <c r="J69" s="203" t="str">
        <f t="shared" si="6"/>
        <v>00688321026 02</v>
      </c>
      <c r="K69" s="5" t="s">
        <v>45</v>
      </c>
      <c r="L69" s="203" t="str">
        <f t="shared" si="7"/>
        <v>00688321026 02B</v>
      </c>
      <c r="M69" s="5" t="str">
        <f t="shared" si="8"/>
        <v>Slovenská gymnastická federáciaaBgymnastika - bežné transfery</v>
      </c>
      <c r="N69" s="3" t="str">
        <f t="shared" si="9"/>
        <v>00688321aB</v>
      </c>
    </row>
    <row r="70" spans="1:14" x14ac:dyDescent="0.2">
      <c r="A70" s="202" t="s">
        <v>43</v>
      </c>
      <c r="B70" s="251" t="str">
        <f>VLOOKUP(A70,Adr!A:B,2,FALSE)</f>
        <v>Slovenská gymnastická federácia</v>
      </c>
      <c r="C70" s="222" t="s">
        <v>1042</v>
      </c>
      <c r="D70" s="224">
        <v>50000</v>
      </c>
      <c r="E70" s="209">
        <v>0</v>
      </c>
      <c r="F70" s="219" t="s">
        <v>202</v>
      </c>
      <c r="G70" s="222" t="s">
        <v>6</v>
      </c>
      <c r="H70" s="222" t="s">
        <v>771</v>
      </c>
      <c r="I70" s="230" t="str">
        <f t="shared" si="5"/>
        <v>00688321a</v>
      </c>
      <c r="J70" s="203" t="str">
        <f t="shared" si="6"/>
        <v>00688321026 02</v>
      </c>
      <c r="K70" s="5" t="s">
        <v>45</v>
      </c>
      <c r="L70" s="203" t="str">
        <f t="shared" si="7"/>
        <v>00688321026 02K</v>
      </c>
      <c r="M70" s="5" t="str">
        <f t="shared" si="8"/>
        <v>Slovenská gymnastická federáciaaKgymnastika - kapitálové transfery</v>
      </c>
      <c r="N70" s="3" t="str">
        <f t="shared" si="9"/>
        <v>00688321aK</v>
      </c>
    </row>
    <row r="71" spans="1:14" x14ac:dyDescent="0.2">
      <c r="A71" s="202" t="s">
        <v>43</v>
      </c>
      <c r="B71" s="251" t="str">
        <f>VLOOKUP(A71,Adr!A:B,2,FALSE)</f>
        <v>Slovenská gymnastická federácia</v>
      </c>
      <c r="C71" s="222" t="s">
        <v>1382</v>
      </c>
      <c r="D71" s="224">
        <v>25000</v>
      </c>
      <c r="E71" s="209">
        <v>0</v>
      </c>
      <c r="F71" s="219" t="s">
        <v>205</v>
      </c>
      <c r="G71" s="222" t="s">
        <v>10</v>
      </c>
      <c r="H71" s="222" t="s">
        <v>770</v>
      </c>
      <c r="I71" s="230" t="str">
        <f t="shared" si="5"/>
        <v>00688321d</v>
      </c>
      <c r="J71" s="203" t="str">
        <f t="shared" si="6"/>
        <v>00688321026 03</v>
      </c>
      <c r="K71" s="5"/>
      <c r="L71" s="203" t="str">
        <f t="shared" si="7"/>
        <v>00688321026 03B</v>
      </c>
      <c r="M71" s="5" t="str">
        <f t="shared" si="8"/>
        <v>Slovenská gymnastická federáciadBBarbora Mokošová</v>
      </c>
      <c r="N71" s="3" t="str">
        <f t="shared" si="9"/>
        <v>00688321dB</v>
      </c>
    </row>
    <row r="72" spans="1:14" x14ac:dyDescent="0.2">
      <c r="A72" s="219" t="s">
        <v>1585</v>
      </c>
      <c r="B72" s="251" t="str">
        <f>VLOOKUP(A72,Adr!A:B,2,FALSE)</f>
        <v>Slovenská hokejbalová únia</v>
      </c>
      <c r="C72" s="222" t="s">
        <v>923</v>
      </c>
      <c r="D72" s="224">
        <v>200000</v>
      </c>
      <c r="E72" s="292">
        <v>0</v>
      </c>
      <c r="F72" s="219" t="s">
        <v>214</v>
      </c>
      <c r="G72" s="205" t="s">
        <v>10</v>
      </c>
      <c r="H72" s="222" t="s">
        <v>770</v>
      </c>
      <c r="I72" s="230" t="str">
        <f t="shared" si="5"/>
        <v>00603091m</v>
      </c>
      <c r="J72" s="203" t="str">
        <f t="shared" si="6"/>
        <v>00603091026 03</v>
      </c>
      <c r="K72" s="5"/>
      <c r="L72" s="203" t="str">
        <f t="shared" si="7"/>
        <v>00603091026 03B</v>
      </c>
      <c r="M72" s="5" t="str">
        <f t="shared" si="8"/>
        <v>Slovenská hokejbalová úniamBrozvoj športov, ktoré nie sú uznanými podľa zákona č. 440/2015 Z. z.</v>
      </c>
      <c r="N72" s="3" t="str">
        <f t="shared" si="9"/>
        <v>00603091mB</v>
      </c>
    </row>
    <row r="73" spans="1:14" x14ac:dyDescent="0.2">
      <c r="A73" s="202" t="s">
        <v>1115</v>
      </c>
      <c r="B73" s="251" t="str">
        <f>VLOOKUP(A73,Adr!A:B,2,FALSE)</f>
        <v>Slovenská jazdecká federácia</v>
      </c>
      <c r="C73" s="222" t="s">
        <v>862</v>
      </c>
      <c r="D73" s="224">
        <v>137949</v>
      </c>
      <c r="E73" s="209">
        <v>0</v>
      </c>
      <c r="F73" s="219" t="s">
        <v>202</v>
      </c>
      <c r="G73" s="222" t="s">
        <v>6</v>
      </c>
      <c r="H73" s="222" t="s">
        <v>770</v>
      </c>
      <c r="I73" s="230" t="str">
        <f t="shared" si="5"/>
        <v>31787801a</v>
      </c>
      <c r="J73" s="203" t="str">
        <f t="shared" si="6"/>
        <v>31787801026 02</v>
      </c>
      <c r="K73" s="5" t="s">
        <v>11</v>
      </c>
      <c r="L73" s="203" t="str">
        <f t="shared" si="7"/>
        <v>31787801026 02B</v>
      </c>
      <c r="M73" s="5" t="str">
        <f t="shared" si="8"/>
        <v>Slovenská jazdecká federáciaaBjazdectvo - bežné transfery</v>
      </c>
      <c r="N73" s="3" t="str">
        <f t="shared" si="9"/>
        <v>31787801aB</v>
      </c>
    </row>
    <row r="74" spans="1:14" x14ac:dyDescent="0.2">
      <c r="A74" s="202" t="s">
        <v>307</v>
      </c>
      <c r="B74" s="251" t="str">
        <f>VLOOKUP(A74,Adr!A:B,2,FALSE)</f>
        <v>Slovenská kanoistika</v>
      </c>
      <c r="C74" s="222" t="s">
        <v>863</v>
      </c>
      <c r="D74" s="224">
        <v>2116249</v>
      </c>
      <c r="E74" s="209">
        <v>0</v>
      </c>
      <c r="F74" s="219" t="s">
        <v>202</v>
      </c>
      <c r="G74" s="222" t="s">
        <v>6</v>
      </c>
      <c r="H74" s="222" t="s">
        <v>770</v>
      </c>
      <c r="I74" s="230" t="str">
        <f t="shared" si="5"/>
        <v>50434101a</v>
      </c>
      <c r="J74" s="203" t="str">
        <f t="shared" si="6"/>
        <v>50434101026 02</v>
      </c>
      <c r="K74" s="5" t="s">
        <v>118</v>
      </c>
      <c r="L74" s="203" t="str">
        <f t="shared" si="7"/>
        <v>50434101026 02B</v>
      </c>
      <c r="M74" s="5" t="str">
        <f t="shared" si="8"/>
        <v>Slovenská kanoistikaaBkanoistika - bežné transfery</v>
      </c>
      <c r="N74" s="3" t="str">
        <f t="shared" si="9"/>
        <v>50434101aB</v>
      </c>
    </row>
    <row r="75" spans="1:14" x14ac:dyDescent="0.2">
      <c r="A75" s="202" t="s">
        <v>307</v>
      </c>
      <c r="B75" s="251" t="str">
        <f>VLOOKUP(A75,Adr!A:B,2,FALSE)</f>
        <v>Slovenská kanoistika</v>
      </c>
      <c r="C75" s="236" t="s">
        <v>1043</v>
      </c>
      <c r="D75" s="223">
        <v>41500</v>
      </c>
      <c r="E75" s="209">
        <v>0</v>
      </c>
      <c r="F75" s="202" t="s">
        <v>202</v>
      </c>
      <c r="G75" s="205" t="s">
        <v>6</v>
      </c>
      <c r="H75" s="205" t="s">
        <v>771</v>
      </c>
      <c r="I75" s="230" t="str">
        <f t="shared" si="5"/>
        <v>50434101a</v>
      </c>
      <c r="J75" s="203" t="str">
        <f t="shared" si="6"/>
        <v>50434101026 02</v>
      </c>
      <c r="K75" s="5" t="s">
        <v>118</v>
      </c>
      <c r="L75" s="203" t="str">
        <f t="shared" si="7"/>
        <v>50434101026 02K</v>
      </c>
      <c r="M75" s="5" t="str">
        <f t="shared" si="8"/>
        <v>Slovenská kanoistikaaKkanoistika - kapitálové transfery</v>
      </c>
      <c r="N75" s="3" t="str">
        <f t="shared" si="9"/>
        <v>50434101aK</v>
      </c>
    </row>
    <row r="76" spans="1:14" x14ac:dyDescent="0.2">
      <c r="A76" s="202" t="s">
        <v>307</v>
      </c>
      <c r="B76" s="251" t="str">
        <f>VLOOKUP(A76,Adr!A:B,2,FALSE)</f>
        <v>Slovenská kanoistika</v>
      </c>
      <c r="C76" s="236" t="s">
        <v>1383</v>
      </c>
      <c r="D76" s="223">
        <v>30000</v>
      </c>
      <c r="E76" s="209">
        <v>0</v>
      </c>
      <c r="F76" s="202" t="s">
        <v>205</v>
      </c>
      <c r="G76" s="205" t="s">
        <v>10</v>
      </c>
      <c r="H76" s="205" t="s">
        <v>770</v>
      </c>
      <c r="I76" s="230" t="str">
        <f t="shared" si="5"/>
        <v>50434101d</v>
      </c>
      <c r="J76" s="203" t="str">
        <f t="shared" si="6"/>
        <v>50434101026 03</v>
      </c>
      <c r="K76" s="5"/>
      <c r="L76" s="203" t="str">
        <f t="shared" si="7"/>
        <v>50434101026 03B</v>
      </c>
      <c r="M76" s="5" t="str">
        <f t="shared" si="8"/>
        <v>Slovenská kanoistikadBAdam Botek</v>
      </c>
      <c r="N76" s="3" t="str">
        <f t="shared" si="9"/>
        <v>50434101dB</v>
      </c>
    </row>
    <row r="77" spans="1:14" x14ac:dyDescent="0.2">
      <c r="A77" s="202" t="s">
        <v>307</v>
      </c>
      <c r="B77" s="251" t="str">
        <f>VLOOKUP(A77,Adr!A:B,2,FALSE)</f>
        <v>Slovenská kanoistika</v>
      </c>
      <c r="C77" s="222" t="s">
        <v>1262</v>
      </c>
      <c r="D77" s="224">
        <v>15000</v>
      </c>
      <c r="E77" s="209">
        <v>0</v>
      </c>
      <c r="F77" s="219" t="s">
        <v>205</v>
      </c>
      <c r="G77" s="222" t="s">
        <v>10</v>
      </c>
      <c r="H77" s="222" t="s">
        <v>770</v>
      </c>
      <c r="I77" s="230" t="str">
        <f t="shared" si="5"/>
        <v>50434101d</v>
      </c>
      <c r="J77" s="203" t="str">
        <f t="shared" si="6"/>
        <v>50434101026 03</v>
      </c>
      <c r="K77" s="5"/>
      <c r="L77" s="203" t="str">
        <f t="shared" si="7"/>
        <v>50434101026 03B</v>
      </c>
      <c r="M77" s="5" t="str">
        <f t="shared" si="8"/>
        <v>Slovenská kanoistikadBAdam Gonšenica</v>
      </c>
      <c r="N77" s="3" t="str">
        <f t="shared" si="9"/>
        <v>50434101dB</v>
      </c>
    </row>
    <row r="78" spans="1:14" x14ac:dyDescent="0.2">
      <c r="A78" s="202" t="s">
        <v>307</v>
      </c>
      <c r="B78" s="251" t="str">
        <f>VLOOKUP(A78,Adr!A:B,2,FALSE)</f>
        <v>Slovenská kanoistika</v>
      </c>
      <c r="C78" s="222" t="s">
        <v>1384</v>
      </c>
      <c r="D78" s="224">
        <v>22500</v>
      </c>
      <c r="E78" s="209">
        <v>0</v>
      </c>
      <c r="F78" s="219" t="s">
        <v>205</v>
      </c>
      <c r="G78" s="222" t="s">
        <v>10</v>
      </c>
      <c r="H78" s="222" t="s">
        <v>770</v>
      </c>
      <c r="I78" s="230" t="str">
        <f t="shared" si="5"/>
        <v>50434101d</v>
      </c>
      <c r="J78" s="203" t="str">
        <f t="shared" si="6"/>
        <v>50434101026 03</v>
      </c>
      <c r="K78" s="5"/>
      <c r="L78" s="203" t="str">
        <f t="shared" si="7"/>
        <v>50434101026 03B</v>
      </c>
      <c r="M78" s="5" t="str">
        <f t="shared" si="8"/>
        <v>Slovenská kanoistikadBÁkos Gacsal</v>
      </c>
      <c r="N78" s="3" t="str">
        <f t="shared" si="9"/>
        <v>50434101dB</v>
      </c>
    </row>
    <row r="79" spans="1:14" x14ac:dyDescent="0.2">
      <c r="A79" s="202" t="s">
        <v>307</v>
      </c>
      <c r="B79" s="251" t="str">
        <f>VLOOKUP(A79,Adr!A:B,2,FALSE)</f>
        <v>Slovenská kanoistika</v>
      </c>
      <c r="C79" s="222" t="s">
        <v>1263</v>
      </c>
      <c r="D79" s="224">
        <v>40000</v>
      </c>
      <c r="E79" s="209">
        <v>0</v>
      </c>
      <c r="F79" s="219" t="s">
        <v>205</v>
      </c>
      <c r="G79" s="222" t="s">
        <v>10</v>
      </c>
      <c r="H79" s="222" t="s">
        <v>770</v>
      </c>
      <c r="I79" s="230" t="str">
        <f t="shared" si="5"/>
        <v>50434101d</v>
      </c>
      <c r="J79" s="203" t="str">
        <f t="shared" si="6"/>
        <v>50434101026 03</v>
      </c>
      <c r="K79" s="5"/>
      <c r="L79" s="203" t="str">
        <f t="shared" si="7"/>
        <v>50434101026 03B</v>
      </c>
      <c r="M79" s="5" t="str">
        <f t="shared" si="8"/>
        <v>Slovenská kanoistikadBAlexander Slafkovský</v>
      </c>
      <c r="N79" s="3" t="str">
        <f t="shared" si="9"/>
        <v>50434101dB</v>
      </c>
    </row>
    <row r="80" spans="1:14" x14ac:dyDescent="0.2">
      <c r="A80" s="202" t="s">
        <v>307</v>
      </c>
      <c r="B80" s="251" t="str">
        <f>VLOOKUP(A80,Adr!A:B,2,FALSE)</f>
        <v>Slovenská kanoistika</v>
      </c>
      <c r="C80" s="222" t="s">
        <v>1385</v>
      </c>
      <c r="D80" s="224">
        <v>17500</v>
      </c>
      <c r="E80" s="209">
        <v>0</v>
      </c>
      <c r="F80" s="219" t="s">
        <v>205</v>
      </c>
      <c r="G80" s="222" t="s">
        <v>10</v>
      </c>
      <c r="H80" s="222" t="s">
        <v>770</v>
      </c>
      <c r="I80" s="230" t="str">
        <f t="shared" si="5"/>
        <v>50434101d</v>
      </c>
      <c r="J80" s="203" t="str">
        <f t="shared" si="6"/>
        <v>50434101026 03</v>
      </c>
      <c r="K80" s="5"/>
      <c r="L80" s="203" t="str">
        <f t="shared" si="7"/>
        <v>50434101026 03B</v>
      </c>
      <c r="M80" s="5" t="str">
        <f t="shared" si="8"/>
        <v>Slovenská kanoistikadBBianka Sidová</v>
      </c>
      <c r="N80" s="3" t="str">
        <f t="shared" si="9"/>
        <v>50434101dB</v>
      </c>
    </row>
    <row r="81" spans="1:14" x14ac:dyDescent="0.2">
      <c r="A81" s="238" t="s">
        <v>307</v>
      </c>
      <c r="B81" s="251" t="str">
        <f>VLOOKUP(A81,Adr!A:B,2,FALSE)</f>
        <v>Slovenská kanoistika</v>
      </c>
      <c r="C81" s="236" t="s">
        <v>1386</v>
      </c>
      <c r="D81" s="223">
        <v>7500</v>
      </c>
      <c r="E81" s="209">
        <v>0</v>
      </c>
      <c r="F81" s="219" t="s">
        <v>205</v>
      </c>
      <c r="G81" s="205" t="s">
        <v>10</v>
      </c>
      <c r="H81" s="205" t="s">
        <v>770</v>
      </c>
      <c r="I81" s="230" t="str">
        <f t="shared" si="5"/>
        <v>50434101d</v>
      </c>
      <c r="J81" s="203" t="str">
        <f t="shared" si="6"/>
        <v>50434101026 03</v>
      </c>
      <c r="K81" s="5"/>
      <c r="L81" s="203" t="str">
        <f t="shared" si="7"/>
        <v>50434101026 03B</v>
      </c>
      <c r="M81" s="5" t="str">
        <f t="shared" si="8"/>
        <v>Slovenská kanoistikadBBoris Vargha</v>
      </c>
      <c r="N81" s="3" t="str">
        <f t="shared" si="9"/>
        <v>50434101dB</v>
      </c>
    </row>
    <row r="82" spans="1:14" x14ac:dyDescent="0.2">
      <c r="A82" s="215" t="s">
        <v>307</v>
      </c>
      <c r="B82" s="251" t="str">
        <f>VLOOKUP(A82,Adr!A:B,2,FALSE)</f>
        <v>Slovenská kanoistika</v>
      </c>
      <c r="C82" s="222" t="s">
        <v>1387</v>
      </c>
      <c r="D82" s="224">
        <v>22500</v>
      </c>
      <c r="E82" s="209">
        <v>0</v>
      </c>
      <c r="F82" s="219" t="s">
        <v>205</v>
      </c>
      <c r="G82" s="222" t="s">
        <v>10</v>
      </c>
      <c r="H82" s="222" t="s">
        <v>770</v>
      </c>
      <c r="I82" s="230" t="str">
        <f t="shared" si="5"/>
        <v>50434101d</v>
      </c>
      <c r="J82" s="203" t="str">
        <f t="shared" si="6"/>
        <v>50434101026 03</v>
      </c>
      <c r="K82" s="5"/>
      <c r="L82" s="203" t="str">
        <f t="shared" si="7"/>
        <v>50434101026 03B</v>
      </c>
      <c r="M82" s="5" t="str">
        <f t="shared" si="8"/>
        <v>Slovenská kanoistikadBCsaba Zalka</v>
      </c>
      <c r="N82" s="3" t="str">
        <f t="shared" si="9"/>
        <v>50434101dB</v>
      </c>
    </row>
    <row r="83" spans="1:14" x14ac:dyDescent="0.2">
      <c r="A83" s="215" t="s">
        <v>307</v>
      </c>
      <c r="B83" s="251" t="str">
        <f>VLOOKUP(A83,Adr!A:B,2,FALSE)</f>
        <v>Slovenská kanoistika</v>
      </c>
      <c r="C83" s="222" t="s">
        <v>1388</v>
      </c>
      <c r="D83" s="223">
        <v>11200</v>
      </c>
      <c r="E83" s="209">
        <v>0</v>
      </c>
      <c r="F83" s="219" t="s">
        <v>205</v>
      </c>
      <c r="G83" s="222" t="s">
        <v>10</v>
      </c>
      <c r="H83" s="222" t="s">
        <v>770</v>
      </c>
      <c r="I83" s="230" t="str">
        <f t="shared" si="5"/>
        <v>50434101d</v>
      </c>
      <c r="J83" s="203" t="str">
        <f t="shared" si="6"/>
        <v>50434101026 03</v>
      </c>
      <c r="K83" s="5"/>
      <c r="L83" s="203" t="str">
        <f t="shared" si="7"/>
        <v>50434101026 03B</v>
      </c>
      <c r="M83" s="5" t="str">
        <f t="shared" si="8"/>
        <v>Slovenská kanoistikadBDagmar Čulenová</v>
      </c>
      <c r="N83" s="3" t="str">
        <f t="shared" si="9"/>
        <v>50434101dB</v>
      </c>
    </row>
    <row r="84" spans="1:14" x14ac:dyDescent="0.2">
      <c r="A84" s="202" t="s">
        <v>307</v>
      </c>
      <c r="B84" s="251" t="str">
        <f>VLOOKUP(A84,Adr!A:B,2,FALSE)</f>
        <v>Slovenská kanoistika</v>
      </c>
      <c r="C84" s="222" t="s">
        <v>1389</v>
      </c>
      <c r="D84" s="224">
        <v>11200</v>
      </c>
      <c r="E84" s="209">
        <v>0</v>
      </c>
      <c r="F84" s="202" t="s">
        <v>205</v>
      </c>
      <c r="G84" s="222" t="s">
        <v>10</v>
      </c>
      <c r="H84" s="222" t="s">
        <v>770</v>
      </c>
      <c r="I84" s="230" t="str">
        <f t="shared" si="5"/>
        <v>50434101d</v>
      </c>
      <c r="J84" s="203" t="str">
        <f t="shared" si="6"/>
        <v>50434101026 03</v>
      </c>
      <c r="K84" s="5"/>
      <c r="L84" s="203" t="str">
        <f t="shared" si="7"/>
        <v>50434101026 03B</v>
      </c>
      <c r="M84" s="5" t="str">
        <f t="shared" si="8"/>
        <v>Slovenská kanoistikadBDaniel Rybanský</v>
      </c>
      <c r="N84" s="3" t="str">
        <f t="shared" si="9"/>
        <v>50434101dB</v>
      </c>
    </row>
    <row r="85" spans="1:14" x14ac:dyDescent="0.2">
      <c r="A85" s="215" t="s">
        <v>307</v>
      </c>
      <c r="B85" s="251" t="str">
        <f>VLOOKUP(A85,Adr!A:B,2,FALSE)</f>
        <v>Slovenská kanoistika</v>
      </c>
      <c r="C85" s="222" t="s">
        <v>1390</v>
      </c>
      <c r="D85" s="223">
        <v>5600</v>
      </c>
      <c r="E85" s="209">
        <v>0</v>
      </c>
      <c r="F85" s="219" t="s">
        <v>205</v>
      </c>
      <c r="G85" s="222" t="s">
        <v>10</v>
      </c>
      <c r="H85" s="222" t="s">
        <v>770</v>
      </c>
      <c r="I85" s="230" t="str">
        <f t="shared" si="5"/>
        <v>50434101d</v>
      </c>
      <c r="J85" s="203" t="str">
        <f t="shared" si="6"/>
        <v>50434101026 03</v>
      </c>
      <c r="K85" s="5"/>
      <c r="L85" s="203" t="str">
        <f t="shared" si="7"/>
        <v>50434101026 03B</v>
      </c>
      <c r="M85" s="5" t="str">
        <f t="shared" si="8"/>
        <v>Slovenská kanoistikadBDávid Fekete</v>
      </c>
      <c r="N85" s="3" t="str">
        <f t="shared" si="9"/>
        <v>50434101dB</v>
      </c>
    </row>
    <row r="86" spans="1:14" x14ac:dyDescent="0.2">
      <c r="A86" s="215" t="s">
        <v>307</v>
      </c>
      <c r="B86" s="251" t="str">
        <f>VLOOKUP(A86,Adr!A:B,2,FALSE)</f>
        <v>Slovenská kanoistika</v>
      </c>
      <c r="C86" s="222" t="s">
        <v>1391</v>
      </c>
      <c r="D86" s="224">
        <v>30000</v>
      </c>
      <c r="E86" s="209">
        <v>0</v>
      </c>
      <c r="F86" s="219" t="s">
        <v>205</v>
      </c>
      <c r="G86" s="222" t="s">
        <v>10</v>
      </c>
      <c r="H86" s="222" t="s">
        <v>770</v>
      </c>
      <c r="I86" s="230" t="str">
        <f t="shared" si="5"/>
        <v>50434101d</v>
      </c>
      <c r="J86" s="203" t="str">
        <f t="shared" si="6"/>
        <v>50434101026 03</v>
      </c>
      <c r="K86" s="5"/>
      <c r="L86" s="203" t="str">
        <f t="shared" si="7"/>
        <v>50434101026 03B</v>
      </c>
      <c r="M86" s="5" t="str">
        <f t="shared" si="8"/>
        <v>Slovenská kanoistikadBDenis Myšák</v>
      </c>
      <c r="N86" s="3" t="str">
        <f t="shared" si="9"/>
        <v>50434101dB</v>
      </c>
    </row>
    <row r="87" spans="1:14" x14ac:dyDescent="0.2">
      <c r="A87" s="215" t="s">
        <v>307</v>
      </c>
      <c r="B87" s="251" t="str">
        <f>VLOOKUP(A87,Adr!A:B,2,FALSE)</f>
        <v>Slovenská kanoistika</v>
      </c>
      <c r="C87" s="222" t="s">
        <v>1264</v>
      </c>
      <c r="D87" s="223">
        <v>12500</v>
      </c>
      <c r="E87" s="209">
        <v>0</v>
      </c>
      <c r="F87" s="219" t="s">
        <v>205</v>
      </c>
      <c r="G87" s="222" t="s">
        <v>10</v>
      </c>
      <c r="H87" s="222" t="s">
        <v>770</v>
      </c>
      <c r="I87" s="230" t="str">
        <f t="shared" si="5"/>
        <v>50434101d</v>
      </c>
      <c r="J87" s="203" t="str">
        <f t="shared" si="6"/>
        <v>50434101026 03</v>
      </c>
      <c r="K87" s="5"/>
      <c r="L87" s="203" t="str">
        <f t="shared" si="7"/>
        <v>50434101026 03B</v>
      </c>
      <c r="M87" s="5" t="str">
        <f t="shared" si="8"/>
        <v>Slovenská kanoistikadBEduard Strýček</v>
      </c>
      <c r="N87" s="3" t="str">
        <f t="shared" si="9"/>
        <v>50434101dB</v>
      </c>
    </row>
    <row r="88" spans="1:14" x14ac:dyDescent="0.2">
      <c r="A88" s="219" t="s">
        <v>307</v>
      </c>
      <c r="B88" s="251" t="str">
        <f>VLOOKUP(A88,Adr!A:B,2,FALSE)</f>
        <v>Slovenská kanoistika</v>
      </c>
      <c r="C88" s="222" t="s">
        <v>1265</v>
      </c>
      <c r="D88" s="223">
        <v>20000</v>
      </c>
      <c r="E88" s="209">
        <v>0</v>
      </c>
      <c r="F88" s="219" t="s">
        <v>205</v>
      </c>
      <c r="G88" s="222" t="s">
        <v>10</v>
      </c>
      <c r="H88" s="222" t="s">
        <v>770</v>
      </c>
      <c r="I88" s="230" t="str">
        <f t="shared" si="5"/>
        <v>50434101d</v>
      </c>
      <c r="J88" s="203" t="str">
        <f t="shared" si="6"/>
        <v>50434101026 03</v>
      </c>
      <c r="K88" s="5"/>
      <c r="L88" s="203" t="str">
        <f t="shared" si="7"/>
        <v>50434101026 03B</v>
      </c>
      <c r="M88" s="5" t="str">
        <f t="shared" si="8"/>
        <v>Slovenská kanoistikadBEliška Mintálová</v>
      </c>
      <c r="N88" s="3" t="str">
        <f t="shared" si="9"/>
        <v>50434101dB</v>
      </c>
    </row>
    <row r="89" spans="1:14" x14ac:dyDescent="0.2">
      <c r="A89" s="238" t="s">
        <v>307</v>
      </c>
      <c r="B89" s="251" t="str">
        <f>VLOOKUP(A89,Adr!A:B,2,FALSE)</f>
        <v>Slovenská kanoistika</v>
      </c>
      <c r="C89" s="222" t="s">
        <v>1266</v>
      </c>
      <c r="D89" s="223">
        <v>17500</v>
      </c>
      <c r="E89" s="209">
        <v>0</v>
      </c>
      <c r="F89" s="219" t="s">
        <v>205</v>
      </c>
      <c r="G89" s="222" t="s">
        <v>10</v>
      </c>
      <c r="H89" s="222" t="s">
        <v>770</v>
      </c>
      <c r="I89" s="230" t="str">
        <f t="shared" si="5"/>
        <v>50434101d</v>
      </c>
      <c r="J89" s="203" t="str">
        <f t="shared" si="6"/>
        <v>50434101026 03</v>
      </c>
      <c r="K89" s="5"/>
      <c r="L89" s="203" t="str">
        <f t="shared" si="7"/>
        <v>50434101026 03B</v>
      </c>
      <c r="M89" s="5" t="str">
        <f t="shared" si="8"/>
        <v>Slovenská kanoistikadBEmanuela Luknárová</v>
      </c>
      <c r="N89" s="3" t="str">
        <f t="shared" si="9"/>
        <v>50434101dB</v>
      </c>
    </row>
    <row r="90" spans="1:14" x14ac:dyDescent="0.2">
      <c r="A90" s="202" t="s">
        <v>307</v>
      </c>
      <c r="B90" s="251" t="str">
        <f>VLOOKUP(A90,Adr!A:B,2,FALSE)</f>
        <v>Slovenská kanoistika</v>
      </c>
      <c r="C90" s="236" t="s">
        <v>1392</v>
      </c>
      <c r="D90" s="223">
        <v>30000</v>
      </c>
      <c r="E90" s="209">
        <v>0</v>
      </c>
      <c r="F90" s="219" t="s">
        <v>205</v>
      </c>
      <c r="G90" s="222" t="s">
        <v>10</v>
      </c>
      <c r="H90" s="222" t="s">
        <v>770</v>
      </c>
      <c r="I90" s="230" t="str">
        <f t="shared" si="5"/>
        <v>50434101d</v>
      </c>
      <c r="J90" s="203" t="str">
        <f t="shared" si="6"/>
        <v>50434101026 03</v>
      </c>
      <c r="K90" s="5"/>
      <c r="L90" s="203" t="str">
        <f t="shared" si="7"/>
        <v>50434101026 03B</v>
      </c>
      <c r="M90" s="5" t="str">
        <f t="shared" si="8"/>
        <v>Slovenská kanoistikadBErik Vlček</v>
      </c>
      <c r="N90" s="3" t="str">
        <f t="shared" si="9"/>
        <v>50434101dB</v>
      </c>
    </row>
    <row r="91" spans="1:14" x14ac:dyDescent="0.2">
      <c r="A91" s="202" t="s">
        <v>307</v>
      </c>
      <c r="B91" s="251" t="str">
        <f>VLOOKUP(A91,Adr!A:B,2,FALSE)</f>
        <v>Slovenská kanoistika</v>
      </c>
      <c r="C91" s="236" t="s">
        <v>1393</v>
      </c>
      <c r="D91" s="223">
        <v>10000</v>
      </c>
      <c r="E91" s="209">
        <v>0</v>
      </c>
      <c r="F91" s="219" t="s">
        <v>205</v>
      </c>
      <c r="G91" s="222" t="s">
        <v>10</v>
      </c>
      <c r="H91" s="222" t="s">
        <v>770</v>
      </c>
      <c r="I91" s="230" t="str">
        <f t="shared" si="5"/>
        <v>50434101d</v>
      </c>
      <c r="J91" s="203" t="str">
        <f t="shared" si="6"/>
        <v>50434101026 03</v>
      </c>
      <c r="K91" s="5"/>
      <c r="L91" s="203" t="str">
        <f t="shared" si="7"/>
        <v>50434101026 03B</v>
      </c>
      <c r="M91" s="5" t="str">
        <f t="shared" si="8"/>
        <v>Slovenská kanoistikadBFilip Stanko</v>
      </c>
      <c r="N91" s="3" t="str">
        <f t="shared" si="9"/>
        <v>50434101dB</v>
      </c>
    </row>
    <row r="92" spans="1:14" x14ac:dyDescent="0.2">
      <c r="A92" s="202" t="s">
        <v>307</v>
      </c>
      <c r="B92" s="251" t="str">
        <f>VLOOKUP(A92,Adr!A:B,2,FALSE)</f>
        <v>Slovenská kanoistika</v>
      </c>
      <c r="C92" s="227" t="s">
        <v>1394</v>
      </c>
      <c r="D92" s="208">
        <v>22500</v>
      </c>
      <c r="E92" s="209">
        <v>0</v>
      </c>
      <c r="F92" s="219" t="s">
        <v>205</v>
      </c>
      <c r="G92" s="222" t="s">
        <v>10</v>
      </c>
      <c r="H92" s="222" t="s">
        <v>770</v>
      </c>
      <c r="I92" s="230" t="str">
        <f t="shared" si="5"/>
        <v>50434101d</v>
      </c>
      <c r="J92" s="203" t="str">
        <f t="shared" si="6"/>
        <v>50434101026 03</v>
      </c>
      <c r="K92" s="5"/>
      <c r="L92" s="203" t="str">
        <f t="shared" si="7"/>
        <v>50434101026 03B</v>
      </c>
      <c r="M92" s="5" t="str">
        <f t="shared" si="8"/>
        <v>Slovenská kanoistikadBGábor Jakubík</v>
      </c>
      <c r="N92" s="3" t="str">
        <f t="shared" si="9"/>
        <v>50434101dB</v>
      </c>
    </row>
    <row r="93" spans="1:14" x14ac:dyDescent="0.2">
      <c r="A93" s="202" t="s">
        <v>307</v>
      </c>
      <c r="B93" s="251" t="str">
        <f>VLOOKUP(A93,Adr!A:B,2,FALSE)</f>
        <v>Slovenská kanoistika</v>
      </c>
      <c r="C93" s="222" t="s">
        <v>1267</v>
      </c>
      <c r="D93" s="224">
        <v>15000</v>
      </c>
      <c r="E93" s="209">
        <v>0</v>
      </c>
      <c r="F93" s="219" t="s">
        <v>205</v>
      </c>
      <c r="G93" s="222" t="s">
        <v>10</v>
      </c>
      <c r="H93" s="222" t="s">
        <v>770</v>
      </c>
      <c r="I93" s="230" t="str">
        <f t="shared" si="5"/>
        <v>50434101d</v>
      </c>
      <c r="J93" s="203" t="str">
        <f t="shared" si="6"/>
        <v>50434101026 03</v>
      </c>
      <c r="K93" s="5"/>
      <c r="L93" s="203" t="str">
        <f t="shared" si="7"/>
        <v>50434101026 03B</v>
      </c>
      <c r="M93" s="5" t="str">
        <f t="shared" si="8"/>
        <v>Slovenská kanoistikadBIvana Chlebová</v>
      </c>
      <c r="N93" s="3" t="str">
        <f t="shared" si="9"/>
        <v>50434101dB</v>
      </c>
    </row>
    <row r="94" spans="1:14" x14ac:dyDescent="0.2">
      <c r="A94" s="238" t="s">
        <v>307</v>
      </c>
      <c r="B94" s="251" t="str">
        <f>VLOOKUP(A94,Adr!A:B,2,FALSE)</f>
        <v>Slovenská kanoistika</v>
      </c>
      <c r="C94" s="227" t="s">
        <v>1395</v>
      </c>
      <c r="D94" s="208">
        <v>20000</v>
      </c>
      <c r="E94" s="209">
        <v>0</v>
      </c>
      <c r="F94" s="202" t="s">
        <v>205</v>
      </c>
      <c r="G94" s="205" t="s">
        <v>10</v>
      </c>
      <c r="H94" s="205" t="s">
        <v>770</v>
      </c>
      <c r="I94" s="230" t="str">
        <f t="shared" si="5"/>
        <v>50434101d</v>
      </c>
      <c r="J94" s="203" t="str">
        <f t="shared" si="6"/>
        <v>50434101026 03</v>
      </c>
      <c r="K94" s="5"/>
      <c r="L94" s="203" t="str">
        <f t="shared" si="7"/>
        <v>50434101026 03B</v>
      </c>
      <c r="M94" s="5" t="str">
        <f t="shared" si="8"/>
        <v>Slovenská kanoistikadBIvana Kmeťová</v>
      </c>
      <c r="N94" s="3" t="str">
        <f t="shared" si="9"/>
        <v>50434101dB</v>
      </c>
    </row>
    <row r="95" spans="1:14" x14ac:dyDescent="0.2">
      <c r="A95" s="202" t="s">
        <v>307</v>
      </c>
      <c r="B95" s="251" t="str">
        <f>VLOOKUP(A95,Adr!A:B,2,FALSE)</f>
        <v>Slovenská kanoistika</v>
      </c>
      <c r="C95" s="227" t="s">
        <v>1268</v>
      </c>
      <c r="D95" s="208">
        <v>40000</v>
      </c>
      <c r="E95" s="209">
        <v>0</v>
      </c>
      <c r="F95" s="202" t="s">
        <v>205</v>
      </c>
      <c r="G95" s="205" t="s">
        <v>10</v>
      </c>
      <c r="H95" s="205" t="s">
        <v>770</v>
      </c>
      <c r="I95" s="230" t="str">
        <f t="shared" si="5"/>
        <v>50434101d</v>
      </c>
      <c r="J95" s="203" t="str">
        <f t="shared" si="6"/>
        <v>50434101026 03</v>
      </c>
      <c r="K95" s="5"/>
      <c r="L95" s="203" t="str">
        <f t="shared" si="7"/>
        <v>50434101026 03B</v>
      </c>
      <c r="M95" s="5" t="str">
        <f t="shared" si="8"/>
        <v>Slovenská kanoistikadBJakub Grigar</v>
      </c>
      <c r="N95" s="3" t="str">
        <f t="shared" si="9"/>
        <v>50434101dB</v>
      </c>
    </row>
    <row r="96" spans="1:14" x14ac:dyDescent="0.2">
      <c r="A96" s="202" t="s">
        <v>307</v>
      </c>
      <c r="B96" s="251" t="str">
        <f>VLOOKUP(A96,Adr!A:B,2,FALSE)</f>
        <v>Slovenská kanoistika</v>
      </c>
      <c r="C96" s="222" t="s">
        <v>1396</v>
      </c>
      <c r="D96" s="224">
        <v>10000</v>
      </c>
      <c r="E96" s="209">
        <v>0</v>
      </c>
      <c r="F96" s="219" t="s">
        <v>205</v>
      </c>
      <c r="G96" s="222" t="s">
        <v>10</v>
      </c>
      <c r="H96" s="222" t="s">
        <v>770</v>
      </c>
      <c r="I96" s="230" t="str">
        <f t="shared" si="5"/>
        <v>50434101d</v>
      </c>
      <c r="J96" s="203" t="str">
        <f t="shared" si="6"/>
        <v>50434101026 03</v>
      </c>
      <c r="K96" s="5"/>
      <c r="L96" s="203" t="str">
        <f t="shared" si="7"/>
        <v>50434101026 03B</v>
      </c>
      <c r="M96" s="5" t="str">
        <f t="shared" si="8"/>
        <v>Slovenská kanoistikadBJaromír Ivanecký</v>
      </c>
      <c r="N96" s="3" t="str">
        <f t="shared" si="9"/>
        <v>50434101dB</v>
      </c>
    </row>
    <row r="97" spans="1:14" x14ac:dyDescent="0.2">
      <c r="A97" s="202" t="s">
        <v>307</v>
      </c>
      <c r="B97" s="251" t="str">
        <f>VLOOKUP(A97,Adr!A:B,2,FALSE)</f>
        <v>Slovenská kanoistika</v>
      </c>
      <c r="C97" s="222" t="s">
        <v>1269</v>
      </c>
      <c r="D97" s="224">
        <v>10000</v>
      </c>
      <c r="E97" s="209">
        <v>0</v>
      </c>
      <c r="F97" s="219" t="s">
        <v>205</v>
      </c>
      <c r="G97" s="222" t="s">
        <v>10</v>
      </c>
      <c r="H97" s="222" t="s">
        <v>770</v>
      </c>
      <c r="I97" s="230" t="str">
        <f t="shared" si="5"/>
        <v>50434101d</v>
      </c>
      <c r="J97" s="203" t="str">
        <f t="shared" si="6"/>
        <v>50434101026 03</v>
      </c>
      <c r="K97" s="5"/>
      <c r="L97" s="203" t="str">
        <f t="shared" si="7"/>
        <v>50434101026 03B</v>
      </c>
      <c r="M97" s="5" t="str">
        <f t="shared" si="8"/>
        <v>Slovenská kanoistikadBJuraj Dieška</v>
      </c>
      <c r="N97" s="3" t="str">
        <f t="shared" si="9"/>
        <v>50434101dB</v>
      </c>
    </row>
    <row r="98" spans="1:14" x14ac:dyDescent="0.2">
      <c r="A98" s="202" t="s">
        <v>307</v>
      </c>
      <c r="B98" s="251" t="str">
        <f>VLOOKUP(A98,Adr!A:B,2,FALSE)</f>
        <v>Slovenská kanoistika</v>
      </c>
      <c r="C98" s="222" t="s">
        <v>1270</v>
      </c>
      <c r="D98" s="224">
        <v>15000</v>
      </c>
      <c r="E98" s="209">
        <v>0</v>
      </c>
      <c r="F98" s="219" t="s">
        <v>205</v>
      </c>
      <c r="G98" s="222" t="s">
        <v>10</v>
      </c>
      <c r="H98" s="222" t="s">
        <v>770</v>
      </c>
      <c r="I98" s="230" t="str">
        <f t="shared" si="5"/>
        <v>50434101d</v>
      </c>
      <c r="J98" s="203" t="str">
        <f t="shared" si="6"/>
        <v>50434101026 03</v>
      </c>
      <c r="K98" s="5"/>
      <c r="L98" s="203" t="str">
        <f t="shared" si="7"/>
        <v>50434101026 03B</v>
      </c>
      <c r="M98" s="5" t="str">
        <f t="shared" si="8"/>
        <v>Slovenská kanoistikadBKatarína Pecsuková</v>
      </c>
      <c r="N98" s="3" t="str">
        <f t="shared" si="9"/>
        <v>50434101dB</v>
      </c>
    </row>
    <row r="99" spans="1:14" x14ac:dyDescent="0.2">
      <c r="A99" s="238" t="s">
        <v>307</v>
      </c>
      <c r="B99" s="251" t="str">
        <f>VLOOKUP(A99,Adr!A:B,2,FALSE)</f>
        <v>Slovenská kanoistika</v>
      </c>
      <c r="C99" s="227" t="s">
        <v>1271</v>
      </c>
      <c r="D99" s="208">
        <v>10000</v>
      </c>
      <c r="E99" s="209">
        <v>0</v>
      </c>
      <c r="F99" s="202" t="s">
        <v>205</v>
      </c>
      <c r="G99" s="205" t="s">
        <v>10</v>
      </c>
      <c r="H99" s="205" t="s">
        <v>770</v>
      </c>
      <c r="I99" s="230" t="str">
        <f t="shared" si="5"/>
        <v>50434101d</v>
      </c>
      <c r="J99" s="203" t="str">
        <f t="shared" si="6"/>
        <v>50434101026 03</v>
      </c>
      <c r="K99" s="5"/>
      <c r="L99" s="203" t="str">
        <f t="shared" si="7"/>
        <v>50434101026 03B</v>
      </c>
      <c r="M99" s="5" t="str">
        <f t="shared" si="8"/>
        <v>Slovenská kanoistikadBKristína Ďurecová</v>
      </c>
      <c r="N99" s="3" t="str">
        <f t="shared" si="9"/>
        <v>50434101dB</v>
      </c>
    </row>
    <row r="100" spans="1:14" x14ac:dyDescent="0.2">
      <c r="A100" s="215" t="s">
        <v>307</v>
      </c>
      <c r="B100" s="251" t="str">
        <f>VLOOKUP(A100,Adr!A:B,2,FALSE)</f>
        <v>Slovenská kanoistika</v>
      </c>
      <c r="C100" s="236" t="s">
        <v>1397</v>
      </c>
      <c r="D100" s="223">
        <v>11200</v>
      </c>
      <c r="E100" s="209">
        <v>0</v>
      </c>
      <c r="F100" s="202" t="s">
        <v>205</v>
      </c>
      <c r="G100" s="205" t="s">
        <v>10</v>
      </c>
      <c r="H100" s="205" t="s">
        <v>770</v>
      </c>
      <c r="I100" s="230" t="str">
        <f t="shared" si="5"/>
        <v>50434101d</v>
      </c>
      <c r="J100" s="203" t="str">
        <f t="shared" si="6"/>
        <v>50434101026 03</v>
      </c>
      <c r="K100" s="5"/>
      <c r="L100" s="203" t="str">
        <f t="shared" si="7"/>
        <v>50434101026 03B</v>
      </c>
      <c r="M100" s="5" t="str">
        <f t="shared" si="8"/>
        <v>Slovenská kanoistikadBLisa Maria Gamsjager</v>
      </c>
      <c r="N100" s="3" t="str">
        <f t="shared" si="9"/>
        <v>50434101dB</v>
      </c>
    </row>
    <row r="101" spans="1:14" x14ac:dyDescent="0.2">
      <c r="A101" s="202" t="s">
        <v>307</v>
      </c>
      <c r="B101" s="251" t="str">
        <f>VLOOKUP(A101,Adr!A:B,2,FALSE)</f>
        <v>Slovenská kanoistika</v>
      </c>
      <c r="C101" s="236" t="s">
        <v>1272</v>
      </c>
      <c r="D101" s="223">
        <v>15000</v>
      </c>
      <c r="E101" s="209">
        <v>0</v>
      </c>
      <c r="F101" s="202" t="s">
        <v>205</v>
      </c>
      <c r="G101" s="205" t="s">
        <v>10</v>
      </c>
      <c r="H101" s="205" t="s">
        <v>770</v>
      </c>
      <c r="I101" s="230" t="str">
        <f t="shared" si="5"/>
        <v>50434101d</v>
      </c>
      <c r="J101" s="203" t="str">
        <f t="shared" si="6"/>
        <v>50434101026 03</v>
      </c>
      <c r="K101" s="5"/>
      <c r="L101" s="203" t="str">
        <f t="shared" si="7"/>
        <v>50434101026 03B</v>
      </c>
      <c r="M101" s="5" t="str">
        <f t="shared" si="8"/>
        <v>Slovenská kanoistikadBĽudovít Macúš</v>
      </c>
      <c r="N101" s="3" t="str">
        <f t="shared" si="9"/>
        <v>50434101dB</v>
      </c>
    </row>
    <row r="102" spans="1:14" x14ac:dyDescent="0.2">
      <c r="A102" s="202" t="s">
        <v>307</v>
      </c>
      <c r="B102" s="251" t="str">
        <f>VLOOKUP(A102,Adr!A:B,2,FALSE)</f>
        <v>Slovenská kanoistika</v>
      </c>
      <c r="C102" s="227" t="s">
        <v>1273</v>
      </c>
      <c r="D102" s="208">
        <v>17500</v>
      </c>
      <c r="E102" s="209">
        <v>0</v>
      </c>
      <c r="F102" s="202" t="s">
        <v>205</v>
      </c>
      <c r="G102" s="205" t="s">
        <v>10</v>
      </c>
      <c r="H102" s="205" t="s">
        <v>770</v>
      </c>
      <c r="I102" s="230" t="str">
        <f t="shared" si="5"/>
        <v>50434101d</v>
      </c>
      <c r="J102" s="203" t="str">
        <f t="shared" si="6"/>
        <v>50434101026 03</v>
      </c>
      <c r="K102" s="5"/>
      <c r="L102" s="203" t="str">
        <f t="shared" si="7"/>
        <v>50434101026 03B</v>
      </c>
      <c r="M102" s="5" t="str">
        <f t="shared" si="8"/>
        <v>Slovenská kanoistikadBMariana Petrušová</v>
      </c>
      <c r="N102" s="3" t="str">
        <f t="shared" si="9"/>
        <v>50434101dB</v>
      </c>
    </row>
    <row r="103" spans="1:14" x14ac:dyDescent="0.2">
      <c r="A103" s="202" t="s">
        <v>307</v>
      </c>
      <c r="B103" s="251" t="str">
        <f>VLOOKUP(A103,Adr!A:B,2,FALSE)</f>
        <v>Slovenská kanoistika</v>
      </c>
      <c r="C103" s="222" t="s">
        <v>1274</v>
      </c>
      <c r="D103" s="223">
        <v>25000</v>
      </c>
      <c r="E103" s="209">
        <v>0</v>
      </c>
      <c r="F103" s="219" t="s">
        <v>205</v>
      </c>
      <c r="G103" s="222" t="s">
        <v>10</v>
      </c>
      <c r="H103" s="222" t="s">
        <v>770</v>
      </c>
      <c r="I103" s="230" t="str">
        <f t="shared" si="5"/>
        <v>50434101d</v>
      </c>
      <c r="J103" s="203" t="str">
        <f t="shared" si="6"/>
        <v>50434101026 03</v>
      </c>
      <c r="K103" s="5"/>
      <c r="L103" s="203" t="str">
        <f t="shared" si="7"/>
        <v>50434101026 03B</v>
      </c>
      <c r="M103" s="5" t="str">
        <f t="shared" si="8"/>
        <v>Slovenská kanoistikadBMarko Mirgorodský</v>
      </c>
      <c r="N103" s="3" t="str">
        <f t="shared" si="9"/>
        <v>50434101dB</v>
      </c>
    </row>
    <row r="104" spans="1:14" x14ac:dyDescent="0.2">
      <c r="A104" s="202" t="s">
        <v>307</v>
      </c>
      <c r="B104" s="251" t="str">
        <f>VLOOKUP(A104,Adr!A:B,2,FALSE)</f>
        <v>Slovenská kanoistika</v>
      </c>
      <c r="C104" s="222" t="s">
        <v>1398</v>
      </c>
      <c r="D104" s="224">
        <v>11200</v>
      </c>
      <c r="E104" s="209">
        <v>0</v>
      </c>
      <c r="F104" s="219" t="s">
        <v>205</v>
      </c>
      <c r="G104" s="222" t="s">
        <v>10</v>
      </c>
      <c r="H104" s="222" t="s">
        <v>770</v>
      </c>
      <c r="I104" s="230" t="str">
        <f t="shared" si="5"/>
        <v>50434101d</v>
      </c>
      <c r="J104" s="203" t="str">
        <f t="shared" si="6"/>
        <v>50434101026 03</v>
      </c>
      <c r="K104" s="5"/>
      <c r="L104" s="203" t="str">
        <f t="shared" si="7"/>
        <v>50434101026 03B</v>
      </c>
      <c r="M104" s="5" t="str">
        <f t="shared" si="8"/>
        <v>Slovenská kanoistikadBMarko Ujvári</v>
      </c>
      <c r="N104" s="3" t="str">
        <f t="shared" si="9"/>
        <v>50434101dB</v>
      </c>
    </row>
    <row r="105" spans="1:14" x14ac:dyDescent="0.2">
      <c r="A105" s="215" t="s">
        <v>307</v>
      </c>
      <c r="B105" s="251" t="str">
        <f>VLOOKUP(A105,Adr!A:B,2,FALSE)</f>
        <v>Slovenská kanoistika</v>
      </c>
      <c r="C105" s="222" t="s">
        <v>1399</v>
      </c>
      <c r="D105" s="224">
        <v>11200</v>
      </c>
      <c r="E105" s="209">
        <v>0</v>
      </c>
      <c r="F105" s="219" t="s">
        <v>205</v>
      </c>
      <c r="G105" s="222" t="s">
        <v>10</v>
      </c>
      <c r="H105" s="222" t="s">
        <v>770</v>
      </c>
      <c r="I105" s="230" t="str">
        <f t="shared" si="5"/>
        <v>50434101d</v>
      </c>
      <c r="J105" s="203" t="str">
        <f t="shared" si="6"/>
        <v>50434101026 03</v>
      </c>
      <c r="K105" s="5"/>
      <c r="L105" s="203" t="str">
        <f t="shared" si="7"/>
        <v>50434101026 03B</v>
      </c>
      <c r="M105" s="5" t="str">
        <f t="shared" si="8"/>
        <v>Slovenská kanoistikadBMartin Hvojník</v>
      </c>
      <c r="N105" s="3" t="str">
        <f t="shared" si="9"/>
        <v>50434101dB</v>
      </c>
    </row>
    <row r="106" spans="1:14" x14ac:dyDescent="0.2">
      <c r="A106" s="215" t="s">
        <v>307</v>
      </c>
      <c r="B106" s="251" t="str">
        <f>VLOOKUP(A106,Adr!A:B,2,FALSE)</f>
        <v>Slovenská kanoistika</v>
      </c>
      <c r="C106" s="236" t="s">
        <v>1400</v>
      </c>
      <c r="D106" s="223">
        <v>7500</v>
      </c>
      <c r="E106" s="209">
        <v>0</v>
      </c>
      <c r="F106" s="219" t="s">
        <v>205</v>
      </c>
      <c r="G106" s="205" t="s">
        <v>10</v>
      </c>
      <c r="H106" s="205" t="s">
        <v>770</v>
      </c>
      <c r="I106" s="230" t="str">
        <f t="shared" si="5"/>
        <v>50434101d</v>
      </c>
      <c r="J106" s="203" t="str">
        <f t="shared" si="6"/>
        <v>50434101026 03</v>
      </c>
      <c r="K106" s="5"/>
      <c r="L106" s="203" t="str">
        <f t="shared" si="7"/>
        <v>50434101026 03B</v>
      </c>
      <c r="M106" s="5" t="str">
        <f t="shared" si="8"/>
        <v>Slovenská kanoistikadBMartin Nemček</v>
      </c>
      <c r="N106" s="3" t="str">
        <f t="shared" si="9"/>
        <v>50434101dB</v>
      </c>
    </row>
    <row r="107" spans="1:14" x14ac:dyDescent="0.2">
      <c r="A107" s="202" t="s">
        <v>307</v>
      </c>
      <c r="B107" s="251" t="str">
        <f>VLOOKUP(A107,Adr!A:B,2,FALSE)</f>
        <v>Slovenská kanoistika</v>
      </c>
      <c r="C107" s="222" t="s">
        <v>1275</v>
      </c>
      <c r="D107" s="224">
        <v>25000</v>
      </c>
      <c r="E107" s="209">
        <v>0</v>
      </c>
      <c r="F107" s="219" t="s">
        <v>205</v>
      </c>
      <c r="G107" s="222" t="s">
        <v>10</v>
      </c>
      <c r="H107" s="222" t="s">
        <v>770</v>
      </c>
      <c r="I107" s="230" t="str">
        <f t="shared" si="5"/>
        <v>50434101d</v>
      </c>
      <c r="J107" s="203" t="str">
        <f t="shared" si="6"/>
        <v>50434101026 03</v>
      </c>
      <c r="K107" s="5"/>
      <c r="L107" s="203" t="str">
        <f t="shared" si="7"/>
        <v>50434101026 03B</v>
      </c>
      <c r="M107" s="5" t="str">
        <f t="shared" si="8"/>
        <v>Slovenská kanoistikadBMatej Beňuš</v>
      </c>
      <c r="N107" s="3" t="str">
        <f t="shared" si="9"/>
        <v>50434101dB</v>
      </c>
    </row>
    <row r="108" spans="1:14" x14ac:dyDescent="0.2">
      <c r="A108" s="215" t="s">
        <v>307</v>
      </c>
      <c r="B108" s="251" t="str">
        <f>VLOOKUP(A108,Adr!A:B,2,FALSE)</f>
        <v>Slovenská kanoistika</v>
      </c>
      <c r="C108" s="222" t="s">
        <v>1401</v>
      </c>
      <c r="D108" s="224">
        <v>9300</v>
      </c>
      <c r="E108" s="209">
        <v>0</v>
      </c>
      <c r="F108" s="219" t="s">
        <v>205</v>
      </c>
      <c r="G108" s="222" t="s">
        <v>10</v>
      </c>
      <c r="H108" s="222" t="s">
        <v>770</v>
      </c>
      <c r="I108" s="230" t="str">
        <f t="shared" si="5"/>
        <v>50434101d</v>
      </c>
      <c r="J108" s="203" t="str">
        <f t="shared" si="6"/>
        <v>50434101026 03</v>
      </c>
      <c r="K108" s="5"/>
      <c r="L108" s="203" t="str">
        <f t="shared" si="7"/>
        <v>50434101026 03B</v>
      </c>
      <c r="M108" s="5" t="str">
        <f t="shared" si="8"/>
        <v>Slovenská kanoistikadBMatej Današ</v>
      </c>
      <c r="N108" s="3" t="str">
        <f t="shared" si="9"/>
        <v>50434101dB</v>
      </c>
    </row>
    <row r="109" spans="1:14" x14ac:dyDescent="0.2">
      <c r="A109" s="242" t="s">
        <v>307</v>
      </c>
      <c r="B109" s="251" t="str">
        <f>VLOOKUP(A109,Adr!A:B,2,FALSE)</f>
        <v>Slovenská kanoistika</v>
      </c>
      <c r="C109" s="222" t="s">
        <v>1402</v>
      </c>
      <c r="D109" s="224">
        <v>12500</v>
      </c>
      <c r="E109" s="209">
        <v>0</v>
      </c>
      <c r="F109" s="219" t="s">
        <v>205</v>
      </c>
      <c r="G109" s="222" t="s">
        <v>10</v>
      </c>
      <c r="H109" s="222" t="s">
        <v>770</v>
      </c>
      <c r="I109" s="230" t="str">
        <f t="shared" si="5"/>
        <v>50434101d</v>
      </c>
      <c r="J109" s="203" t="str">
        <f t="shared" si="6"/>
        <v>50434101026 03</v>
      </c>
      <c r="K109" s="5"/>
      <c r="L109" s="203" t="str">
        <f t="shared" si="7"/>
        <v>50434101026 03B</v>
      </c>
      <c r="M109" s="5" t="str">
        <f t="shared" si="8"/>
        <v>Slovenská kanoistikadBMatej Rusnák</v>
      </c>
      <c r="N109" s="3" t="str">
        <f t="shared" si="9"/>
        <v>50434101dB</v>
      </c>
    </row>
    <row r="110" spans="1:14" x14ac:dyDescent="0.2">
      <c r="A110" s="242" t="s">
        <v>307</v>
      </c>
      <c r="B110" s="251" t="str">
        <f>VLOOKUP(A110,Adr!A:B,2,FALSE)</f>
        <v>Slovenská kanoistika</v>
      </c>
      <c r="C110" s="236" t="s">
        <v>1276</v>
      </c>
      <c r="D110" s="223">
        <v>17500</v>
      </c>
      <c r="E110" s="209">
        <v>0</v>
      </c>
      <c r="F110" s="219" t="s">
        <v>205</v>
      </c>
      <c r="G110" s="222" t="s">
        <v>10</v>
      </c>
      <c r="H110" s="222" t="s">
        <v>770</v>
      </c>
      <c r="I110" s="230" t="str">
        <f t="shared" si="5"/>
        <v>50434101d</v>
      </c>
      <c r="J110" s="203" t="str">
        <f t="shared" si="6"/>
        <v>50434101026 03</v>
      </c>
      <c r="K110" s="5"/>
      <c r="L110" s="203" t="str">
        <f t="shared" si="7"/>
        <v>50434101026 03B</v>
      </c>
      <c r="M110" s="5" t="str">
        <f t="shared" si="8"/>
        <v>Slovenská kanoistikadBMatúš Jedinák</v>
      </c>
      <c r="N110" s="3" t="str">
        <f t="shared" si="9"/>
        <v>50434101dB</v>
      </c>
    </row>
    <row r="111" spans="1:14" x14ac:dyDescent="0.2">
      <c r="A111" s="202" t="s">
        <v>307</v>
      </c>
      <c r="B111" s="251" t="str">
        <f>VLOOKUP(A111,Adr!A:B,2,FALSE)</f>
        <v>Slovenská kanoistika</v>
      </c>
      <c r="C111" s="205" t="s">
        <v>956</v>
      </c>
      <c r="D111" s="208">
        <v>15000</v>
      </c>
      <c r="E111" s="209">
        <v>0</v>
      </c>
      <c r="F111" s="202" t="s">
        <v>205</v>
      </c>
      <c r="G111" s="265" t="s">
        <v>10</v>
      </c>
      <c r="H111" s="205" t="s">
        <v>770</v>
      </c>
      <c r="I111" s="230" t="str">
        <f t="shared" si="5"/>
        <v>50434101d</v>
      </c>
      <c r="J111" s="203" t="str">
        <f t="shared" si="6"/>
        <v>50434101026 03</v>
      </c>
      <c r="K111" s="5"/>
      <c r="L111" s="203" t="str">
        <f t="shared" si="7"/>
        <v>50434101026 03B</v>
      </c>
      <c r="M111" s="5" t="str">
        <f t="shared" si="8"/>
        <v>Slovenská kanoistikadBMichal Martikán</v>
      </c>
      <c r="N111" s="3" t="str">
        <f t="shared" si="9"/>
        <v>50434101dB</v>
      </c>
    </row>
    <row r="112" spans="1:14" x14ac:dyDescent="0.2">
      <c r="A112" s="219" t="s">
        <v>307</v>
      </c>
      <c r="B112" s="251" t="str">
        <f>VLOOKUP(A112,Adr!A:B,2,FALSE)</f>
        <v>Slovenská kanoistika</v>
      </c>
      <c r="C112" s="236" t="s">
        <v>1403</v>
      </c>
      <c r="D112" s="224">
        <v>9300</v>
      </c>
      <c r="E112" s="209">
        <v>0</v>
      </c>
      <c r="F112" s="219" t="s">
        <v>205</v>
      </c>
      <c r="G112" s="222" t="s">
        <v>10</v>
      </c>
      <c r="H112" s="222" t="s">
        <v>770</v>
      </c>
      <c r="I112" s="230" t="str">
        <f t="shared" si="5"/>
        <v>50434101d</v>
      </c>
      <c r="J112" s="203" t="str">
        <f t="shared" si="6"/>
        <v>50434101026 03</v>
      </c>
      <c r="K112" s="5"/>
      <c r="L112" s="203" t="str">
        <f t="shared" si="7"/>
        <v>50434101026 03B</v>
      </c>
      <c r="M112" s="5" t="str">
        <f t="shared" si="8"/>
        <v>Slovenská kanoistikadBMichal Zrutta</v>
      </c>
      <c r="N112" s="3" t="str">
        <f t="shared" si="9"/>
        <v>50434101dB</v>
      </c>
    </row>
    <row r="113" spans="1:14" x14ac:dyDescent="0.2">
      <c r="A113" s="219" t="s">
        <v>307</v>
      </c>
      <c r="B113" s="251" t="str">
        <f>VLOOKUP(A113,Adr!A:B,2,FALSE)</f>
        <v>Slovenská kanoistika</v>
      </c>
      <c r="C113" s="222" t="s">
        <v>1404</v>
      </c>
      <c r="D113" s="224">
        <v>10000</v>
      </c>
      <c r="E113" s="209">
        <v>0</v>
      </c>
      <c r="F113" s="219" t="s">
        <v>205</v>
      </c>
      <c r="G113" s="222" t="s">
        <v>10</v>
      </c>
      <c r="H113" s="222" t="s">
        <v>770</v>
      </c>
      <c r="I113" s="230" t="str">
        <f t="shared" si="5"/>
        <v>50434101d</v>
      </c>
      <c r="J113" s="203" t="str">
        <f t="shared" si="6"/>
        <v>50434101026 03</v>
      </c>
      <c r="K113" s="5"/>
      <c r="L113" s="203" t="str">
        <f t="shared" si="7"/>
        <v>50434101026 03B</v>
      </c>
      <c r="M113" s="5" t="str">
        <f t="shared" si="8"/>
        <v>Slovenská kanoistikadBMilan Dorner</v>
      </c>
      <c r="N113" s="3" t="str">
        <f t="shared" si="9"/>
        <v>50434101dB</v>
      </c>
    </row>
    <row r="114" spans="1:14" x14ac:dyDescent="0.2">
      <c r="A114" s="238" t="s">
        <v>307</v>
      </c>
      <c r="B114" s="251" t="str">
        <f>VLOOKUP(A114,Adr!A:B,2,FALSE)</f>
        <v>Slovenská kanoistika</v>
      </c>
      <c r="C114" s="236" t="s">
        <v>1277</v>
      </c>
      <c r="D114" s="223">
        <v>25000</v>
      </c>
      <c r="E114" s="209">
        <v>0</v>
      </c>
      <c r="F114" s="219" t="s">
        <v>205</v>
      </c>
      <c r="G114" s="222" t="s">
        <v>10</v>
      </c>
      <c r="H114" s="222" t="s">
        <v>770</v>
      </c>
      <c r="I114" s="230" t="str">
        <f t="shared" si="5"/>
        <v>50434101d</v>
      </c>
      <c r="J114" s="203" t="str">
        <f t="shared" si="6"/>
        <v>50434101026 03</v>
      </c>
      <c r="K114" s="5"/>
      <c r="L114" s="203" t="str">
        <f t="shared" si="7"/>
        <v>50434101026 03B</v>
      </c>
      <c r="M114" s="5" t="str">
        <f t="shared" si="8"/>
        <v>Slovenská kanoistikadBMonika Škáchová</v>
      </c>
      <c r="N114" s="3" t="str">
        <f t="shared" si="9"/>
        <v>50434101dB</v>
      </c>
    </row>
    <row r="115" spans="1:14" x14ac:dyDescent="0.2">
      <c r="A115" s="242" t="s">
        <v>307</v>
      </c>
      <c r="B115" s="251" t="str">
        <f>VLOOKUP(A115,Adr!A:B,2,FALSE)</f>
        <v>Slovenská kanoistika</v>
      </c>
      <c r="C115" s="236" t="s">
        <v>1278</v>
      </c>
      <c r="D115" s="223">
        <v>25000</v>
      </c>
      <c r="E115" s="209">
        <v>0</v>
      </c>
      <c r="F115" s="219" t="s">
        <v>205</v>
      </c>
      <c r="G115" s="222" t="s">
        <v>10</v>
      </c>
      <c r="H115" s="222" t="s">
        <v>770</v>
      </c>
      <c r="I115" s="230" t="str">
        <f t="shared" si="5"/>
        <v>50434101d</v>
      </c>
      <c r="J115" s="203" t="str">
        <f t="shared" si="6"/>
        <v>50434101026 03</v>
      </c>
      <c r="K115" s="5"/>
      <c r="L115" s="203" t="str">
        <f t="shared" si="7"/>
        <v>50434101026 03B</v>
      </c>
      <c r="M115" s="5" t="str">
        <f t="shared" si="8"/>
        <v>Slovenská kanoistikadBPeter Gelle</v>
      </c>
      <c r="N115" s="3" t="str">
        <f t="shared" si="9"/>
        <v>50434101dB</v>
      </c>
    </row>
    <row r="116" spans="1:14" x14ac:dyDescent="0.2">
      <c r="A116" s="238" t="s">
        <v>307</v>
      </c>
      <c r="B116" s="251" t="str">
        <f>VLOOKUP(A116,Adr!A:B,2,FALSE)</f>
        <v>Slovenská kanoistika</v>
      </c>
      <c r="C116" s="236" t="s">
        <v>1405</v>
      </c>
      <c r="D116" s="223">
        <v>7500</v>
      </c>
      <c r="E116" s="209">
        <v>0</v>
      </c>
      <c r="F116" s="219" t="s">
        <v>205</v>
      </c>
      <c r="G116" s="222" t="s">
        <v>10</v>
      </c>
      <c r="H116" s="222" t="s">
        <v>770</v>
      </c>
      <c r="I116" s="230" t="str">
        <f t="shared" si="5"/>
        <v>50434101d</v>
      </c>
      <c r="J116" s="203" t="str">
        <f t="shared" si="6"/>
        <v>50434101026 03</v>
      </c>
      <c r="K116" s="5"/>
      <c r="L116" s="203" t="str">
        <f t="shared" si="7"/>
        <v>50434101026 03B</v>
      </c>
      <c r="M116" s="5" t="str">
        <f t="shared" si="8"/>
        <v>Slovenská kanoistikadBPeter Kizek</v>
      </c>
      <c r="N116" s="3" t="str">
        <f t="shared" si="9"/>
        <v>50434101dB</v>
      </c>
    </row>
    <row r="117" spans="1:14" x14ac:dyDescent="0.2">
      <c r="A117" s="242" t="s">
        <v>307</v>
      </c>
      <c r="B117" s="251" t="str">
        <f>VLOOKUP(A117,Adr!A:B,2,FALSE)</f>
        <v>Slovenská kanoistika</v>
      </c>
      <c r="C117" s="222" t="s">
        <v>1406</v>
      </c>
      <c r="D117" s="224">
        <v>10000</v>
      </c>
      <c r="E117" s="209">
        <v>0</v>
      </c>
      <c r="F117" s="219" t="s">
        <v>205</v>
      </c>
      <c r="G117" s="222" t="s">
        <v>10</v>
      </c>
      <c r="H117" s="222" t="s">
        <v>770</v>
      </c>
      <c r="I117" s="230" t="str">
        <f t="shared" si="5"/>
        <v>50434101d</v>
      </c>
      <c r="J117" s="203" t="str">
        <f t="shared" si="6"/>
        <v>50434101026 03</v>
      </c>
      <c r="K117" s="5"/>
      <c r="L117" s="203" t="str">
        <f t="shared" si="7"/>
        <v>50434101026 03B</v>
      </c>
      <c r="M117" s="5" t="str">
        <f t="shared" si="8"/>
        <v>Slovenská kanoistikadBPeter Stolárik</v>
      </c>
      <c r="N117" s="3" t="str">
        <f t="shared" si="9"/>
        <v>50434101dB</v>
      </c>
    </row>
    <row r="118" spans="1:14" x14ac:dyDescent="0.2">
      <c r="A118" s="238" t="s">
        <v>307</v>
      </c>
      <c r="B118" s="251" t="str">
        <f>VLOOKUP(A118,Adr!A:B,2,FALSE)</f>
        <v>Slovenská kanoistika</v>
      </c>
      <c r="C118" s="227" t="s">
        <v>1407</v>
      </c>
      <c r="D118" s="208">
        <v>11200</v>
      </c>
      <c r="E118" s="209">
        <v>0</v>
      </c>
      <c r="F118" s="202" t="s">
        <v>205</v>
      </c>
      <c r="G118" s="205" t="s">
        <v>10</v>
      </c>
      <c r="H118" s="205" t="s">
        <v>770</v>
      </c>
      <c r="I118" s="230" t="str">
        <f t="shared" si="5"/>
        <v>50434101d</v>
      </c>
      <c r="J118" s="203" t="str">
        <f t="shared" si="6"/>
        <v>50434101026 03</v>
      </c>
      <c r="K118" s="5"/>
      <c r="L118" s="203" t="str">
        <f t="shared" si="7"/>
        <v>50434101026 03B</v>
      </c>
      <c r="M118" s="5" t="str">
        <f t="shared" si="8"/>
        <v>Slovenská kanoistikadBRichard Németh</v>
      </c>
      <c r="N118" s="3" t="str">
        <f t="shared" si="9"/>
        <v>50434101dB</v>
      </c>
    </row>
    <row r="119" spans="1:14" x14ac:dyDescent="0.2">
      <c r="A119" s="238" t="s">
        <v>307</v>
      </c>
      <c r="B119" s="251" t="str">
        <f>VLOOKUP(A119,Adr!A:B,2,FALSE)</f>
        <v>Slovenská kanoistika</v>
      </c>
      <c r="C119" s="236" t="s">
        <v>1408</v>
      </c>
      <c r="D119" s="223">
        <v>11200</v>
      </c>
      <c r="E119" s="209">
        <v>0</v>
      </c>
      <c r="F119" s="202" t="s">
        <v>205</v>
      </c>
      <c r="G119" s="205" t="s">
        <v>10</v>
      </c>
      <c r="H119" s="205" t="s">
        <v>770</v>
      </c>
      <c r="I119" s="230" t="str">
        <f t="shared" si="5"/>
        <v>50434101d</v>
      </c>
      <c r="J119" s="203" t="str">
        <f t="shared" si="6"/>
        <v>50434101026 03</v>
      </c>
      <c r="K119" s="5"/>
      <c r="L119" s="203" t="str">
        <f t="shared" si="7"/>
        <v>50434101026 03B</v>
      </c>
      <c r="M119" s="5" t="str">
        <f t="shared" si="8"/>
        <v>Slovenská kanoistikadBRomana Jakubisová</v>
      </c>
      <c r="N119" s="3" t="str">
        <f t="shared" si="9"/>
        <v>50434101dB</v>
      </c>
    </row>
    <row r="120" spans="1:14" x14ac:dyDescent="0.2">
      <c r="A120" s="202" t="s">
        <v>307</v>
      </c>
      <c r="B120" s="251" t="str">
        <f>VLOOKUP(A120,Adr!A:B,2,FALSE)</f>
        <v>Slovenská kanoistika</v>
      </c>
      <c r="C120" s="205" t="s">
        <v>1409</v>
      </c>
      <c r="D120" s="208">
        <v>30000</v>
      </c>
      <c r="E120" s="209">
        <v>0</v>
      </c>
      <c r="F120" s="202" t="s">
        <v>205</v>
      </c>
      <c r="G120" s="265" t="s">
        <v>10</v>
      </c>
      <c r="H120" s="205" t="s">
        <v>770</v>
      </c>
      <c r="I120" s="230" t="str">
        <f t="shared" si="5"/>
        <v>50434101d</v>
      </c>
      <c r="J120" s="203" t="str">
        <f t="shared" si="6"/>
        <v>50434101026 03</v>
      </c>
      <c r="K120" s="5"/>
      <c r="L120" s="203" t="str">
        <f t="shared" si="7"/>
        <v>50434101026 03B</v>
      </c>
      <c r="M120" s="5" t="str">
        <f t="shared" si="8"/>
        <v>Slovenská kanoistikadBSamuel Baláž</v>
      </c>
      <c r="N120" s="3" t="str">
        <f t="shared" si="9"/>
        <v>50434101dB</v>
      </c>
    </row>
    <row r="121" spans="1:14" x14ac:dyDescent="0.2">
      <c r="A121" s="242" t="s">
        <v>307</v>
      </c>
      <c r="B121" s="251" t="str">
        <f>VLOOKUP(A121,Adr!A:B,2,FALSE)</f>
        <v>Slovenská kanoistika</v>
      </c>
      <c r="C121" s="205" t="s">
        <v>1410</v>
      </c>
      <c r="D121" s="208">
        <v>12500</v>
      </c>
      <c r="E121" s="209">
        <v>0</v>
      </c>
      <c r="F121" s="202" t="s">
        <v>205</v>
      </c>
      <c r="G121" s="265" t="s">
        <v>10</v>
      </c>
      <c r="H121" s="205" t="s">
        <v>770</v>
      </c>
      <c r="I121" s="230" t="str">
        <f t="shared" si="5"/>
        <v>50434101d</v>
      </c>
      <c r="J121" s="203" t="str">
        <f t="shared" si="6"/>
        <v>50434101026 03</v>
      </c>
      <c r="K121" s="5"/>
      <c r="L121" s="203" t="str">
        <f t="shared" si="7"/>
        <v>50434101026 03B</v>
      </c>
      <c r="M121" s="5" t="str">
        <f t="shared" si="8"/>
        <v>Slovenská kanoistikadBSamuel Krajčí</v>
      </c>
      <c r="N121" s="3" t="str">
        <f t="shared" si="9"/>
        <v>50434101dB</v>
      </c>
    </row>
    <row r="122" spans="1:14" x14ac:dyDescent="0.2">
      <c r="A122" s="202" t="s">
        <v>307</v>
      </c>
      <c r="B122" s="251" t="str">
        <f>VLOOKUP(A122,Adr!A:B,2,FALSE)</f>
        <v>Slovenská kanoistika</v>
      </c>
      <c r="C122" s="205" t="s">
        <v>1411</v>
      </c>
      <c r="D122" s="208">
        <v>11200</v>
      </c>
      <c r="E122" s="209">
        <v>0</v>
      </c>
      <c r="F122" s="202" t="s">
        <v>205</v>
      </c>
      <c r="G122" s="265" t="s">
        <v>10</v>
      </c>
      <c r="H122" s="205" t="s">
        <v>770</v>
      </c>
      <c r="I122" s="230" t="str">
        <f t="shared" si="5"/>
        <v>50434101d</v>
      </c>
      <c r="J122" s="203" t="str">
        <f t="shared" si="6"/>
        <v>50434101026 03</v>
      </c>
      <c r="K122" s="5"/>
      <c r="L122" s="203" t="str">
        <f t="shared" si="7"/>
        <v>50434101026 03B</v>
      </c>
      <c r="M122" s="5" t="str">
        <f t="shared" si="8"/>
        <v>Slovenská kanoistikadBSamuel Viktor Podhradský</v>
      </c>
      <c r="N122" s="3" t="str">
        <f t="shared" si="9"/>
        <v>50434101dB</v>
      </c>
    </row>
    <row r="123" spans="1:14" x14ac:dyDescent="0.2">
      <c r="A123" s="202" t="s">
        <v>307</v>
      </c>
      <c r="B123" s="251" t="str">
        <f>VLOOKUP(A123,Adr!A:B,2,FALSE)</f>
        <v>Slovenská kanoistika</v>
      </c>
      <c r="C123" s="222" t="s">
        <v>1279</v>
      </c>
      <c r="D123" s="224">
        <v>12500</v>
      </c>
      <c r="E123" s="209">
        <v>0</v>
      </c>
      <c r="F123" s="219" t="s">
        <v>205</v>
      </c>
      <c r="G123" s="222" t="s">
        <v>10</v>
      </c>
      <c r="H123" s="222" t="s">
        <v>770</v>
      </c>
      <c r="I123" s="230" t="str">
        <f t="shared" si="5"/>
        <v>50434101d</v>
      </c>
      <c r="J123" s="203" t="str">
        <f t="shared" si="6"/>
        <v>50434101026 03</v>
      </c>
      <c r="K123" s="5"/>
      <c r="L123" s="203" t="str">
        <f t="shared" si="7"/>
        <v>50434101026 03B</v>
      </c>
      <c r="M123" s="5" t="str">
        <f t="shared" si="8"/>
        <v>Slovenská kanoistikadBSimona Maceková</v>
      </c>
      <c r="N123" s="3" t="str">
        <f t="shared" si="9"/>
        <v>50434101dB</v>
      </c>
    </row>
    <row r="124" spans="1:14" x14ac:dyDescent="0.2">
      <c r="A124" s="202" t="s">
        <v>307</v>
      </c>
      <c r="B124" s="251" t="str">
        <f>VLOOKUP(A124,Adr!A:B,2,FALSE)</f>
        <v>Slovenská kanoistika</v>
      </c>
      <c r="C124" s="222" t="s">
        <v>1280</v>
      </c>
      <c r="D124" s="224">
        <v>15000</v>
      </c>
      <c r="E124" s="209">
        <v>0</v>
      </c>
      <c r="F124" s="202" t="s">
        <v>205</v>
      </c>
      <c r="G124" s="205" t="s">
        <v>10</v>
      </c>
      <c r="H124" s="205" t="s">
        <v>770</v>
      </c>
      <c r="I124" s="230" t="str">
        <f t="shared" si="5"/>
        <v>50434101d</v>
      </c>
      <c r="J124" s="203" t="str">
        <f t="shared" si="6"/>
        <v>50434101026 03</v>
      </c>
      <c r="K124" s="5"/>
      <c r="L124" s="203" t="str">
        <f t="shared" si="7"/>
        <v>50434101026 03B</v>
      </c>
      <c r="M124" s="5" t="str">
        <f t="shared" si="8"/>
        <v>Slovenská kanoistikadBSoňa Stanovská</v>
      </c>
      <c r="N124" s="3" t="str">
        <f t="shared" si="9"/>
        <v>50434101dB</v>
      </c>
    </row>
    <row r="125" spans="1:14" x14ac:dyDescent="0.2">
      <c r="A125" s="202" t="s">
        <v>307</v>
      </c>
      <c r="B125" s="251" t="str">
        <f>VLOOKUP(A125,Adr!A:B,2,FALSE)</f>
        <v>Slovenská kanoistika</v>
      </c>
      <c r="C125" s="222" t="s">
        <v>1412</v>
      </c>
      <c r="D125" s="224">
        <v>7500</v>
      </c>
      <c r="E125" s="209">
        <v>0</v>
      </c>
      <c r="F125" s="219" t="s">
        <v>205</v>
      </c>
      <c r="G125" s="222" t="s">
        <v>10</v>
      </c>
      <c r="H125" s="222" t="s">
        <v>770</v>
      </c>
      <c r="I125" s="230" t="str">
        <f t="shared" si="5"/>
        <v>50434101d</v>
      </c>
      <c r="J125" s="203" t="str">
        <f t="shared" si="6"/>
        <v>50434101026 03</v>
      </c>
      <c r="K125" s="5"/>
      <c r="L125" s="203" t="str">
        <f t="shared" si="7"/>
        <v>50434101026 03B</v>
      </c>
      <c r="M125" s="5" t="str">
        <f t="shared" si="8"/>
        <v>Slovenská kanoistikadBTomáš Holka</v>
      </c>
      <c r="N125" s="3" t="str">
        <f t="shared" si="9"/>
        <v>50434101dB</v>
      </c>
    </row>
    <row r="126" spans="1:14" x14ac:dyDescent="0.2">
      <c r="A126" s="202" t="s">
        <v>307</v>
      </c>
      <c r="B126" s="251" t="str">
        <f>VLOOKUP(A126,Adr!A:B,2,FALSE)</f>
        <v>Slovenská kanoistika</v>
      </c>
      <c r="C126" s="236" t="s">
        <v>1413</v>
      </c>
      <c r="D126" s="223">
        <v>11200</v>
      </c>
      <c r="E126" s="209">
        <v>0</v>
      </c>
      <c r="F126" s="202" t="s">
        <v>205</v>
      </c>
      <c r="G126" s="205" t="s">
        <v>10</v>
      </c>
      <c r="H126" s="205" t="s">
        <v>770</v>
      </c>
      <c r="I126" s="230" t="str">
        <f t="shared" si="5"/>
        <v>50434101d</v>
      </c>
      <c r="J126" s="203" t="str">
        <f t="shared" si="6"/>
        <v>50434101026 03</v>
      </c>
      <c r="K126" s="5"/>
      <c r="L126" s="203" t="str">
        <f t="shared" si="7"/>
        <v>50434101026 03B</v>
      </c>
      <c r="M126" s="5" t="str">
        <f t="shared" si="8"/>
        <v>Slovenská kanoistikadBZolt Libai</v>
      </c>
      <c r="N126" s="3" t="str">
        <f t="shared" si="9"/>
        <v>50434101dB</v>
      </c>
    </row>
    <row r="127" spans="1:14" x14ac:dyDescent="0.2">
      <c r="A127" s="202" t="s">
        <v>307</v>
      </c>
      <c r="B127" s="251" t="str">
        <f>VLOOKUP(A127,Adr!A:B,2,FALSE)</f>
        <v>Slovenská kanoistika</v>
      </c>
      <c r="C127" s="205" t="s">
        <v>1281</v>
      </c>
      <c r="D127" s="223">
        <v>17500</v>
      </c>
      <c r="E127" s="209">
        <v>0</v>
      </c>
      <c r="F127" s="202" t="s">
        <v>205</v>
      </c>
      <c r="G127" s="205" t="s">
        <v>10</v>
      </c>
      <c r="H127" s="205" t="s">
        <v>770</v>
      </c>
      <c r="I127" s="230" t="str">
        <f t="shared" si="5"/>
        <v>50434101d</v>
      </c>
      <c r="J127" s="203" t="str">
        <f t="shared" si="6"/>
        <v>50434101026 03</v>
      </c>
      <c r="K127" s="5"/>
      <c r="L127" s="203" t="str">
        <f t="shared" si="7"/>
        <v>50434101026 03B</v>
      </c>
      <c r="M127" s="5" t="str">
        <f t="shared" si="8"/>
        <v>Slovenská kanoistikadBZuzana Paňková</v>
      </c>
      <c r="N127" s="3" t="str">
        <f t="shared" si="9"/>
        <v>50434101dB</v>
      </c>
    </row>
    <row r="128" spans="1:14" x14ac:dyDescent="0.2">
      <c r="A128" s="202" t="s">
        <v>1099</v>
      </c>
      <c r="B128" s="251" t="str">
        <f>VLOOKUP(A128,Adr!A:B,2,FALSE)</f>
        <v>Slovenská Lakrosová Federácia</v>
      </c>
      <c r="C128" s="205" t="s">
        <v>1044</v>
      </c>
      <c r="D128" s="208">
        <v>30450</v>
      </c>
      <c r="E128" s="209">
        <v>0</v>
      </c>
      <c r="F128" s="202" t="s">
        <v>202</v>
      </c>
      <c r="G128" s="265" t="s">
        <v>6</v>
      </c>
      <c r="H128" s="205" t="s">
        <v>770</v>
      </c>
      <c r="I128" s="230" t="str">
        <f t="shared" si="5"/>
        <v>30853427a</v>
      </c>
      <c r="J128" s="203" t="str">
        <f t="shared" si="6"/>
        <v>30853427026 02</v>
      </c>
      <c r="K128" s="5" t="s">
        <v>172</v>
      </c>
      <c r="L128" s="203" t="str">
        <f t="shared" si="7"/>
        <v>30853427026 02B</v>
      </c>
      <c r="M128" s="5" t="str">
        <f t="shared" si="8"/>
        <v>Slovenská Lakrosová FederáciaaBlakros - bežné transfery</v>
      </c>
      <c r="N128" s="3" t="str">
        <f t="shared" si="9"/>
        <v>30853427aB</v>
      </c>
    </row>
    <row r="129" spans="1:14" x14ac:dyDescent="0.2">
      <c r="A129" s="219" t="s">
        <v>1591</v>
      </c>
      <c r="B129" s="251" t="str">
        <f>VLOOKUP(A129,Adr!A:B,2,FALSE)</f>
        <v>Slovenská lukostrelecká asociácia 3D</v>
      </c>
      <c r="C129" s="222" t="s">
        <v>923</v>
      </c>
      <c r="D129" s="224">
        <v>12776</v>
      </c>
      <c r="E129" s="292">
        <v>0</v>
      </c>
      <c r="F129" s="219" t="s">
        <v>214</v>
      </c>
      <c r="G129" s="205" t="s">
        <v>10</v>
      </c>
      <c r="H129" s="222" t="s">
        <v>770</v>
      </c>
      <c r="I129" s="230" t="str">
        <f t="shared" si="5"/>
        <v>36075809m</v>
      </c>
      <c r="J129" s="203" t="str">
        <f t="shared" si="6"/>
        <v>36075809026 03</v>
      </c>
      <c r="K129" s="5"/>
      <c r="L129" s="203" t="str">
        <f t="shared" si="7"/>
        <v>36075809026 03B</v>
      </c>
      <c r="M129" s="5" t="str">
        <f t="shared" si="8"/>
        <v>Slovenská lukostrelecká asociácia 3DmBrozvoj športov, ktoré nie sú uznanými podľa zákona č. 440/2015 Z. z.</v>
      </c>
      <c r="N129" s="3" t="str">
        <f t="shared" si="9"/>
        <v>36075809mB</v>
      </c>
    </row>
    <row r="130" spans="1:14" x14ac:dyDescent="0.2">
      <c r="A130" s="202" t="s">
        <v>1100</v>
      </c>
      <c r="B130" s="251" t="str">
        <f>VLOOKUP(A130,Adr!A:B,2,FALSE)</f>
        <v>Slovenská motocyklová federácia</v>
      </c>
      <c r="C130" s="205" t="s">
        <v>864</v>
      </c>
      <c r="D130" s="208">
        <v>161319</v>
      </c>
      <c r="E130" s="209">
        <v>0</v>
      </c>
      <c r="F130" s="202" t="s">
        <v>202</v>
      </c>
      <c r="G130" s="265" t="s">
        <v>6</v>
      </c>
      <c r="H130" s="205" t="s">
        <v>770</v>
      </c>
      <c r="I130" s="230" t="str">
        <f t="shared" si="5"/>
        <v>30813883a</v>
      </c>
      <c r="J130" s="203" t="str">
        <f t="shared" si="6"/>
        <v>30813883026 02</v>
      </c>
      <c r="K130" s="5" t="s">
        <v>46</v>
      </c>
      <c r="L130" s="203" t="str">
        <f t="shared" si="7"/>
        <v>30813883026 02B</v>
      </c>
      <c r="M130" s="5" t="str">
        <f t="shared" si="8"/>
        <v>Slovenská motocyklová federáciaaBmotocyklový šport - bežné transfery</v>
      </c>
      <c r="N130" s="3" t="str">
        <f t="shared" si="9"/>
        <v>30813883aB</v>
      </c>
    </row>
    <row r="131" spans="1:14" x14ac:dyDescent="0.2">
      <c r="A131" s="202" t="s">
        <v>1100</v>
      </c>
      <c r="B131" s="251" t="str">
        <f>VLOOKUP(A131,Adr!A:B,2,FALSE)</f>
        <v>Slovenská motocyklová federácia</v>
      </c>
      <c r="C131" s="205" t="s">
        <v>1414</v>
      </c>
      <c r="D131" s="208">
        <v>0</v>
      </c>
      <c r="E131" s="209">
        <v>0</v>
      </c>
      <c r="F131" s="202" t="s">
        <v>205</v>
      </c>
      <c r="G131" s="265" t="s">
        <v>10</v>
      </c>
      <c r="H131" s="205" t="s">
        <v>770</v>
      </c>
      <c r="I131" s="230" t="str">
        <f t="shared" si="5"/>
        <v>30813883d</v>
      </c>
      <c r="J131" s="203" t="str">
        <f t="shared" si="6"/>
        <v>30813883026 03</v>
      </c>
      <c r="K131" s="5"/>
      <c r="L131" s="203" t="str">
        <f t="shared" si="7"/>
        <v>30813883026 03B</v>
      </c>
      <c r="M131" s="5" t="str">
        <f t="shared" si="8"/>
        <v>Slovenská motocyklová federáciadBMartin Vaculík</v>
      </c>
      <c r="N131" s="3" t="str">
        <f t="shared" si="9"/>
        <v>30813883dB</v>
      </c>
    </row>
    <row r="132" spans="1:14" x14ac:dyDescent="0.2">
      <c r="A132" s="202" t="s">
        <v>1100</v>
      </c>
      <c r="B132" s="251" t="str">
        <f>VLOOKUP(A132,Adr!A:B,2,FALSE)</f>
        <v>Slovenská motocyklová federácia</v>
      </c>
      <c r="C132" s="236" t="s">
        <v>1415</v>
      </c>
      <c r="D132" s="224">
        <v>0</v>
      </c>
      <c r="E132" s="209">
        <v>0</v>
      </c>
      <c r="F132" s="202" t="s">
        <v>205</v>
      </c>
      <c r="G132" s="205" t="s">
        <v>10</v>
      </c>
      <c r="H132" s="205" t="s">
        <v>770</v>
      </c>
      <c r="I132" s="230" t="str">
        <f t="shared" ref="I132:I196" si="10">A132&amp;F132</f>
        <v>30813883d</v>
      </c>
      <c r="J132" s="203" t="str">
        <f t="shared" ref="J132:J196" si="11">A132&amp;G132</f>
        <v>30813883026 03</v>
      </c>
      <c r="K132" s="5"/>
      <c r="L132" s="203" t="str">
        <f t="shared" ref="L132:L196" si="12">A132&amp;G132&amp;H132</f>
        <v>30813883026 03B</v>
      </c>
      <c r="M132" s="5" t="str">
        <f t="shared" ref="M132:M196" si="13">B132&amp;F132&amp;H132&amp;C132</f>
        <v>Slovenská motocyklová federáciadBŠtefan Svitko</v>
      </c>
      <c r="N132" s="3" t="str">
        <f t="shared" ref="N132:N196" si="14">+I132&amp;H132</f>
        <v>30813883dB</v>
      </c>
    </row>
    <row r="133" spans="1:14" x14ac:dyDescent="0.2">
      <c r="A133" s="202" t="s">
        <v>1116</v>
      </c>
      <c r="B133" s="251" t="str">
        <f>VLOOKUP(A133,Adr!A:B,2,FALSE)</f>
        <v>Slovenská Muaythai asociácia</v>
      </c>
      <c r="C133" s="236" t="s">
        <v>865</v>
      </c>
      <c r="D133" s="224">
        <v>30450</v>
      </c>
      <c r="E133" s="209">
        <v>0</v>
      </c>
      <c r="F133" s="202" t="s">
        <v>202</v>
      </c>
      <c r="G133" s="205" t="s">
        <v>6</v>
      </c>
      <c r="H133" s="205" t="s">
        <v>770</v>
      </c>
      <c r="I133" s="230" t="str">
        <f t="shared" si="10"/>
        <v>34057587a</v>
      </c>
      <c r="J133" s="203" t="str">
        <f t="shared" si="11"/>
        <v>34057587026 02</v>
      </c>
      <c r="K133" s="5" t="s">
        <v>195</v>
      </c>
      <c r="L133" s="203" t="str">
        <f t="shared" si="12"/>
        <v>34057587026 02B</v>
      </c>
      <c r="M133" s="5" t="str">
        <f t="shared" si="13"/>
        <v>Slovenská Muaythai asociáciaaBthajský box - bežné transfery</v>
      </c>
      <c r="N133" s="3" t="str">
        <f t="shared" si="14"/>
        <v>34057587aB</v>
      </c>
    </row>
    <row r="134" spans="1:14" x14ac:dyDescent="0.2">
      <c r="A134" s="219" t="s">
        <v>1600</v>
      </c>
      <c r="B134" s="251" t="str">
        <f>VLOOKUP(A134,Adr!A:B,2,FALSE)</f>
        <v>Slovenská nohejbalová asociácia</v>
      </c>
      <c r="C134" s="222" t="s">
        <v>923</v>
      </c>
      <c r="D134" s="224">
        <v>10000</v>
      </c>
      <c r="E134" s="292">
        <v>0</v>
      </c>
      <c r="F134" s="219" t="s">
        <v>214</v>
      </c>
      <c r="G134" s="265" t="s">
        <v>10</v>
      </c>
      <c r="H134" s="222" t="s">
        <v>770</v>
      </c>
      <c r="I134" s="230" t="str">
        <f t="shared" si="10"/>
        <v>30806887m</v>
      </c>
      <c r="J134" s="203" t="str">
        <f t="shared" si="11"/>
        <v>30806887026 03</v>
      </c>
      <c r="K134" s="5"/>
      <c r="L134" s="203" t="str">
        <f t="shared" si="12"/>
        <v>30806887026 03B</v>
      </c>
      <c r="M134" s="5" t="str">
        <f t="shared" si="13"/>
        <v>Slovenská nohejbalová asociáciamBrozvoj športov, ktoré nie sú uznanými podľa zákona č. 440/2015 Z. z.</v>
      </c>
      <c r="N134" s="3" t="str">
        <f t="shared" si="14"/>
        <v>30806887mB</v>
      </c>
    </row>
    <row r="135" spans="1:14" x14ac:dyDescent="0.2">
      <c r="A135" s="202" t="s">
        <v>47</v>
      </c>
      <c r="B135" s="251" t="str">
        <f>VLOOKUP(A135,Adr!A:B,2,FALSE)</f>
        <v>Slovenská plavecká federácia</v>
      </c>
      <c r="C135" s="236" t="s">
        <v>866</v>
      </c>
      <c r="D135" s="224">
        <v>3219021</v>
      </c>
      <c r="E135" s="209">
        <v>0</v>
      </c>
      <c r="F135" s="202" t="s">
        <v>202</v>
      </c>
      <c r="G135" s="205" t="s">
        <v>6</v>
      </c>
      <c r="H135" s="205" t="s">
        <v>770</v>
      </c>
      <c r="I135" s="230" t="str">
        <f t="shared" si="10"/>
        <v>36068764a</v>
      </c>
      <c r="J135" s="203" t="str">
        <f t="shared" si="11"/>
        <v>36068764026 02</v>
      </c>
      <c r="K135" s="5" t="s">
        <v>49</v>
      </c>
      <c r="L135" s="203" t="str">
        <f t="shared" si="12"/>
        <v>36068764026 02B</v>
      </c>
      <c r="M135" s="5" t="str">
        <f t="shared" si="13"/>
        <v>Slovenská plavecká federáciaaBplavecké športy - bežné transfery</v>
      </c>
      <c r="N135" s="3" t="str">
        <f t="shared" si="14"/>
        <v>36068764aB</v>
      </c>
    </row>
    <row r="136" spans="1:14" x14ac:dyDescent="0.2">
      <c r="A136" s="242" t="s">
        <v>47</v>
      </c>
      <c r="B136" s="251" t="str">
        <f>VLOOKUP(A136,Adr!A:B,2,FALSE)</f>
        <v>Slovenská plavecká federácia</v>
      </c>
      <c r="C136" s="236" t="s">
        <v>1416</v>
      </c>
      <c r="D136" s="224">
        <v>19800</v>
      </c>
      <c r="E136" s="209">
        <v>0</v>
      </c>
      <c r="F136" s="202" t="s">
        <v>202</v>
      </c>
      <c r="G136" s="205" t="s">
        <v>6</v>
      </c>
      <c r="H136" s="205" t="s">
        <v>771</v>
      </c>
      <c r="I136" s="230" t="str">
        <f t="shared" si="10"/>
        <v>36068764a</v>
      </c>
      <c r="J136" s="203" t="str">
        <f t="shared" si="11"/>
        <v>36068764026 02</v>
      </c>
      <c r="K136" s="5" t="s">
        <v>49</v>
      </c>
      <c r="L136" s="203" t="str">
        <f t="shared" si="12"/>
        <v>36068764026 02K</v>
      </c>
      <c r="M136" s="5" t="str">
        <f t="shared" si="13"/>
        <v>Slovenská plavecká federáciaaKplavecké športy - kapitálové transfery</v>
      </c>
      <c r="N136" s="3" t="str">
        <f t="shared" si="14"/>
        <v>36068764aK</v>
      </c>
    </row>
    <row r="137" spans="1:14" x14ac:dyDescent="0.2">
      <c r="A137" s="202" t="s">
        <v>47</v>
      </c>
      <c r="B137" s="251" t="str">
        <f>VLOOKUP(A137,Adr!A:B,2,FALSE)</f>
        <v>Slovenská plavecká federácia</v>
      </c>
      <c r="C137" s="236" t="s">
        <v>1417</v>
      </c>
      <c r="D137" s="224">
        <v>7500</v>
      </c>
      <c r="E137" s="209">
        <v>0</v>
      </c>
      <c r="F137" s="202" t="s">
        <v>205</v>
      </c>
      <c r="G137" s="205" t="s">
        <v>10</v>
      </c>
      <c r="H137" s="205" t="s">
        <v>770</v>
      </c>
      <c r="I137" s="230" t="str">
        <f t="shared" si="10"/>
        <v>36068764d</v>
      </c>
      <c r="J137" s="203" t="str">
        <f t="shared" si="11"/>
        <v>36068764026 03</v>
      </c>
      <c r="K137" s="5"/>
      <c r="L137" s="203" t="str">
        <f t="shared" si="12"/>
        <v>36068764026 03B</v>
      </c>
      <c r="M137" s="5" t="str">
        <f t="shared" si="13"/>
        <v>Slovenská plavecká federáciadBBence Dikács</v>
      </c>
      <c r="N137" s="3" t="str">
        <f t="shared" si="14"/>
        <v>36068764dB</v>
      </c>
    </row>
    <row r="138" spans="1:14" x14ac:dyDescent="0.2">
      <c r="A138" s="202" t="s">
        <v>47</v>
      </c>
      <c r="B138" s="251" t="str">
        <f>VLOOKUP(A138,Adr!A:B,2,FALSE)</f>
        <v>Slovenská plavecká federácia</v>
      </c>
      <c r="C138" s="236" t="s">
        <v>1418</v>
      </c>
      <c r="D138" s="224">
        <v>5000</v>
      </c>
      <c r="E138" s="209">
        <v>0</v>
      </c>
      <c r="F138" s="202" t="s">
        <v>205</v>
      </c>
      <c r="G138" s="205" t="s">
        <v>10</v>
      </c>
      <c r="H138" s="205" t="s">
        <v>770</v>
      </c>
      <c r="I138" s="230" t="str">
        <f t="shared" si="10"/>
        <v>36068764d</v>
      </c>
      <c r="J138" s="203" t="str">
        <f t="shared" si="11"/>
        <v>36068764026 03</v>
      </c>
      <c r="K138" s="5"/>
      <c r="L138" s="203" t="str">
        <f t="shared" si="12"/>
        <v>36068764026 03B</v>
      </c>
      <c r="M138" s="5" t="str">
        <f t="shared" si="13"/>
        <v>Slovenská plavecká federáciadBChiara Diky</v>
      </c>
      <c r="N138" s="3" t="str">
        <f t="shared" si="14"/>
        <v>36068764dB</v>
      </c>
    </row>
    <row r="139" spans="1:14" x14ac:dyDescent="0.2">
      <c r="A139" s="215" t="s">
        <v>47</v>
      </c>
      <c r="B139" s="251" t="str">
        <f>VLOOKUP(A139,Adr!A:B,2,FALSE)</f>
        <v>Slovenská plavecká federácia</v>
      </c>
      <c r="C139" s="236" t="s">
        <v>1282</v>
      </c>
      <c r="D139" s="224">
        <v>12500</v>
      </c>
      <c r="E139" s="209">
        <v>0</v>
      </c>
      <c r="F139" s="202" t="s">
        <v>205</v>
      </c>
      <c r="G139" s="265" t="s">
        <v>10</v>
      </c>
      <c r="H139" s="205" t="s">
        <v>770</v>
      </c>
      <c r="I139" s="230" t="str">
        <f t="shared" si="10"/>
        <v>36068764d</v>
      </c>
      <c r="J139" s="203" t="str">
        <f t="shared" si="11"/>
        <v>36068764026 03</v>
      </c>
      <c r="K139" s="5"/>
      <c r="L139" s="203" t="str">
        <f t="shared" si="12"/>
        <v>36068764026 03B</v>
      </c>
      <c r="M139" s="5" t="str">
        <f t="shared" si="13"/>
        <v>Slovenská plavecká federáciadBNikoleta Trníková</v>
      </c>
      <c r="N139" s="3" t="str">
        <f t="shared" si="14"/>
        <v>36068764dB</v>
      </c>
    </row>
    <row r="140" spans="1:14" x14ac:dyDescent="0.2">
      <c r="A140" s="202" t="s">
        <v>47</v>
      </c>
      <c r="B140" s="251" t="str">
        <f>VLOOKUP(A140,Adr!A:B,2,FALSE)</f>
        <v>Slovenská plavecká federácia</v>
      </c>
      <c r="C140" s="236" t="s">
        <v>1419</v>
      </c>
      <c r="D140" s="224">
        <v>12500</v>
      </c>
      <c r="E140" s="209">
        <v>0</v>
      </c>
      <c r="F140" s="202" t="s">
        <v>205</v>
      </c>
      <c r="G140" s="222" t="s">
        <v>10</v>
      </c>
      <c r="H140" s="205" t="s">
        <v>770</v>
      </c>
      <c r="I140" s="230" t="str">
        <f t="shared" si="10"/>
        <v>36068764d</v>
      </c>
      <c r="J140" s="203" t="str">
        <f t="shared" si="11"/>
        <v>36068764026 03</v>
      </c>
      <c r="K140" s="5"/>
      <c r="L140" s="203" t="str">
        <f t="shared" si="12"/>
        <v>36068764026 03B</v>
      </c>
      <c r="M140" s="5" t="str">
        <f t="shared" si="13"/>
        <v>Slovenská plavecká federáciadBštafeta - plávanie</v>
      </c>
      <c r="N140" s="3" t="str">
        <f t="shared" si="14"/>
        <v>36068764dB</v>
      </c>
    </row>
    <row r="141" spans="1:14" x14ac:dyDescent="0.2">
      <c r="A141" s="219" t="s">
        <v>47</v>
      </c>
      <c r="B141" s="251" t="str">
        <f>VLOOKUP(A141,Adr!A:B,2,FALSE)</f>
        <v>Slovenská plavecká federácia</v>
      </c>
      <c r="C141" s="222" t="s">
        <v>1713</v>
      </c>
      <c r="D141" s="224">
        <v>20739</v>
      </c>
      <c r="E141" s="292">
        <v>0</v>
      </c>
      <c r="F141" s="219" t="s">
        <v>214</v>
      </c>
      <c r="G141" s="222" t="s">
        <v>10</v>
      </c>
      <c r="H141" s="222" t="s">
        <v>770</v>
      </c>
      <c r="I141" s="230" t="str">
        <f t="shared" si="10"/>
        <v>36068764m</v>
      </c>
      <c r="J141" s="203" t="str">
        <f t="shared" si="11"/>
        <v>36068764026 03</v>
      </c>
      <c r="K141" s="5"/>
      <c r="L141" s="203" t="str">
        <f t="shared" si="12"/>
        <v>36068764026 03B</v>
      </c>
      <c r="M141" s="5" t="str">
        <f t="shared" si="13"/>
        <v>Slovenská plavecká federáciamBZabezpečenie finále školských športových súťaží (Šamorín 2022) v súťažiach kategórie "A" v plávaní a vodnom póle</v>
      </c>
      <c r="N141" s="3" t="str">
        <f t="shared" si="14"/>
        <v>36068764mB</v>
      </c>
    </row>
    <row r="142" spans="1:14" x14ac:dyDescent="0.2">
      <c r="A142" s="215" t="s">
        <v>1117</v>
      </c>
      <c r="B142" s="251" t="str">
        <f>VLOOKUP(A142,Adr!A:B,2,FALSE)</f>
        <v>Slovenská rugbyová únia</v>
      </c>
      <c r="C142" s="236" t="s">
        <v>867</v>
      </c>
      <c r="D142" s="224">
        <v>30450</v>
      </c>
      <c r="E142" s="209">
        <v>0</v>
      </c>
      <c r="F142" s="202" t="s">
        <v>202</v>
      </c>
      <c r="G142" s="205" t="s">
        <v>6</v>
      </c>
      <c r="H142" s="205" t="s">
        <v>770</v>
      </c>
      <c r="I142" s="230" t="str">
        <f t="shared" si="10"/>
        <v>30851459a</v>
      </c>
      <c r="J142" s="203" t="str">
        <f t="shared" si="11"/>
        <v>30851459026 02</v>
      </c>
      <c r="K142" s="5" t="s">
        <v>180</v>
      </c>
      <c r="L142" s="203" t="str">
        <f t="shared" si="12"/>
        <v>30851459026 02B</v>
      </c>
      <c r="M142" s="5" t="str">
        <f t="shared" si="13"/>
        <v>Slovenská rugbyová úniaaBrugby - bežné transfery</v>
      </c>
      <c r="N142" s="3" t="str">
        <f t="shared" si="14"/>
        <v>30851459aB</v>
      </c>
    </row>
    <row r="143" spans="1:14" x14ac:dyDescent="0.2">
      <c r="A143" s="242" t="s">
        <v>51</v>
      </c>
      <c r="B143" s="251" t="str">
        <f>VLOOKUP(A143,Adr!A:B,2,FALSE)</f>
        <v>Slovenská skialpinistická asociácia</v>
      </c>
      <c r="C143" s="236" t="s">
        <v>868</v>
      </c>
      <c r="D143" s="224">
        <v>30450</v>
      </c>
      <c r="E143" s="209">
        <v>0</v>
      </c>
      <c r="F143" s="202" t="s">
        <v>202</v>
      </c>
      <c r="G143" s="222" t="s">
        <v>6</v>
      </c>
      <c r="H143" s="205" t="s">
        <v>770</v>
      </c>
      <c r="I143" s="230" t="str">
        <f t="shared" si="10"/>
        <v>37998919a</v>
      </c>
      <c r="J143" s="203" t="str">
        <f t="shared" si="11"/>
        <v>37998919026 02</v>
      </c>
      <c r="K143" s="5" t="s">
        <v>53</v>
      </c>
      <c r="L143" s="203" t="str">
        <f t="shared" si="12"/>
        <v>37998919026 02B</v>
      </c>
      <c r="M143" s="5" t="str">
        <f t="shared" si="13"/>
        <v>Slovenská skialpinistická asociáciaaBskialpinizmus - bežné transfery</v>
      </c>
      <c r="N143" s="3" t="str">
        <f t="shared" si="14"/>
        <v>37998919aB</v>
      </c>
    </row>
    <row r="144" spans="1:14" x14ac:dyDescent="0.2">
      <c r="A144" s="202" t="s">
        <v>51</v>
      </c>
      <c r="B144" s="251" t="str">
        <f>VLOOKUP(A144,Adr!A:B,2,FALSE)</f>
        <v>Slovenská skialpinistická asociácia</v>
      </c>
      <c r="C144" s="236" t="s">
        <v>1283</v>
      </c>
      <c r="D144" s="224">
        <v>30000</v>
      </c>
      <c r="E144" s="209">
        <v>0</v>
      </c>
      <c r="F144" s="202" t="s">
        <v>205</v>
      </c>
      <c r="G144" s="205" t="s">
        <v>10</v>
      </c>
      <c r="H144" s="205" t="s">
        <v>770</v>
      </c>
      <c r="I144" s="230" t="str">
        <f t="shared" si="10"/>
        <v>37998919d</v>
      </c>
      <c r="J144" s="203" t="str">
        <f t="shared" si="11"/>
        <v>37998919026 03</v>
      </c>
      <c r="K144" s="5"/>
      <c r="L144" s="203" t="str">
        <f t="shared" si="12"/>
        <v>37998919026 03B</v>
      </c>
      <c r="M144" s="5" t="str">
        <f t="shared" si="13"/>
        <v>Slovenská skialpinistická asociáciadBMarianna Jagerčíková</v>
      </c>
      <c r="N144" s="3" t="str">
        <f t="shared" si="14"/>
        <v>37998919dB</v>
      </c>
    </row>
    <row r="145" spans="1:14" x14ac:dyDescent="0.2">
      <c r="A145" s="242" t="s">
        <v>1101</v>
      </c>
      <c r="B145" s="251" t="str">
        <f>VLOOKUP(A145,Adr!A:B,2,FALSE)</f>
        <v>Slovenská softballová asociácia</v>
      </c>
      <c r="C145" s="236" t="s">
        <v>869</v>
      </c>
      <c r="D145" s="224">
        <v>54587</v>
      </c>
      <c r="E145" s="209">
        <v>0</v>
      </c>
      <c r="F145" s="202" t="s">
        <v>202</v>
      </c>
      <c r="G145" s="205" t="s">
        <v>6</v>
      </c>
      <c r="H145" s="205" t="s">
        <v>770</v>
      </c>
      <c r="I145" s="230" t="str">
        <f t="shared" si="10"/>
        <v>17316723a</v>
      </c>
      <c r="J145" s="203" t="str">
        <f t="shared" si="11"/>
        <v>17316723026 02</v>
      </c>
      <c r="K145" s="5" t="s">
        <v>188</v>
      </c>
      <c r="L145" s="203" t="str">
        <f t="shared" si="12"/>
        <v>17316723026 02B</v>
      </c>
      <c r="M145" s="5" t="str">
        <f t="shared" si="13"/>
        <v>Slovenská softballová asociáciaaBsoftbal - bežné transfery</v>
      </c>
      <c r="N145" s="3" t="str">
        <f t="shared" si="14"/>
        <v>17316723aB</v>
      </c>
    </row>
    <row r="146" spans="1:14" x14ac:dyDescent="0.2">
      <c r="A146" s="238" t="s">
        <v>1102</v>
      </c>
      <c r="B146" s="251" t="str">
        <f>VLOOKUP(A146,Adr!A:B,2,FALSE)</f>
        <v>Slovenská squashová asociácia</v>
      </c>
      <c r="C146" s="236" t="s">
        <v>870</v>
      </c>
      <c r="D146" s="224">
        <v>30450</v>
      </c>
      <c r="E146" s="209">
        <v>0</v>
      </c>
      <c r="F146" s="202" t="s">
        <v>202</v>
      </c>
      <c r="G146" s="265" t="s">
        <v>6</v>
      </c>
      <c r="H146" s="205" t="s">
        <v>770</v>
      </c>
      <c r="I146" s="230" t="str">
        <f t="shared" si="10"/>
        <v>30807018a</v>
      </c>
      <c r="J146" s="203" t="str">
        <f t="shared" si="11"/>
        <v>30807018026 02</v>
      </c>
      <c r="K146" s="5" t="s">
        <v>189</v>
      </c>
      <c r="L146" s="203" t="str">
        <f t="shared" si="12"/>
        <v>30807018026 02B</v>
      </c>
      <c r="M146" s="5" t="str">
        <f t="shared" si="13"/>
        <v>Slovenská squashová asociáciaaBsquash - bežné transfery</v>
      </c>
      <c r="N146" s="3" t="str">
        <f t="shared" si="14"/>
        <v>30807018aB</v>
      </c>
    </row>
    <row r="147" spans="1:14" x14ac:dyDescent="0.2">
      <c r="A147" s="202" t="s">
        <v>1103</v>
      </c>
      <c r="B147" s="251" t="str">
        <f>VLOOKUP(A147,Adr!A:B,2,FALSE)</f>
        <v>Slovenská triatlonová únia</v>
      </c>
      <c r="C147" s="236" t="s">
        <v>871</v>
      </c>
      <c r="D147" s="224">
        <v>340891</v>
      </c>
      <c r="E147" s="209">
        <v>0</v>
      </c>
      <c r="F147" s="202" t="s">
        <v>202</v>
      </c>
      <c r="G147" s="265" t="s">
        <v>6</v>
      </c>
      <c r="H147" s="205" t="s">
        <v>770</v>
      </c>
      <c r="I147" s="230" t="str">
        <f t="shared" si="10"/>
        <v>31745466a</v>
      </c>
      <c r="J147" s="203" t="str">
        <f t="shared" si="11"/>
        <v>31745466026 02</v>
      </c>
      <c r="K147" s="5" t="s">
        <v>57</v>
      </c>
      <c r="L147" s="203" t="str">
        <f t="shared" si="12"/>
        <v>31745466026 02B</v>
      </c>
      <c r="M147" s="5" t="str">
        <f t="shared" si="13"/>
        <v>Slovenská triatlonová úniaaBtriatlon - bežné transfery</v>
      </c>
      <c r="N147" s="3" t="str">
        <f t="shared" si="14"/>
        <v>31745466aB</v>
      </c>
    </row>
    <row r="148" spans="1:14" x14ac:dyDescent="0.2">
      <c r="A148" s="242" t="s">
        <v>1103</v>
      </c>
      <c r="B148" s="251" t="str">
        <f>VLOOKUP(A148,Adr!A:B,2,FALSE)</f>
        <v>Slovenská triatlonová únia</v>
      </c>
      <c r="C148" s="236" t="s">
        <v>1420</v>
      </c>
      <c r="D148" s="224">
        <v>10000</v>
      </c>
      <c r="E148" s="209">
        <v>0</v>
      </c>
      <c r="F148" s="202" t="s">
        <v>202</v>
      </c>
      <c r="G148" s="265" t="s">
        <v>6</v>
      </c>
      <c r="H148" s="205" t="s">
        <v>771</v>
      </c>
      <c r="I148" s="230" t="str">
        <f t="shared" si="10"/>
        <v>31745466a</v>
      </c>
      <c r="J148" s="203" t="str">
        <f t="shared" si="11"/>
        <v>31745466026 02</v>
      </c>
      <c r="K148" s="5" t="s">
        <v>57</v>
      </c>
      <c r="L148" s="203" t="str">
        <f t="shared" si="12"/>
        <v>31745466026 02K</v>
      </c>
      <c r="M148" s="5" t="str">
        <f t="shared" si="13"/>
        <v>Slovenská triatlonová úniaaKtriatlon - kapitálové transfery</v>
      </c>
      <c r="N148" s="3" t="str">
        <f t="shared" si="14"/>
        <v>31745466aK</v>
      </c>
    </row>
    <row r="149" spans="1:14" x14ac:dyDescent="0.2">
      <c r="A149" s="215" t="s">
        <v>1103</v>
      </c>
      <c r="B149" s="251" t="str">
        <f>VLOOKUP(A149,Adr!A:B,2,FALSE)</f>
        <v>Slovenská triatlonová únia</v>
      </c>
      <c r="C149" s="236" t="s">
        <v>1421</v>
      </c>
      <c r="D149" s="224">
        <v>15000</v>
      </c>
      <c r="E149" s="209">
        <v>0</v>
      </c>
      <c r="F149" s="202" t="s">
        <v>205</v>
      </c>
      <c r="G149" s="205" t="s">
        <v>10</v>
      </c>
      <c r="H149" s="205" t="s">
        <v>770</v>
      </c>
      <c r="I149" s="230" t="str">
        <f t="shared" si="10"/>
        <v>31745466d</v>
      </c>
      <c r="J149" s="203" t="str">
        <f t="shared" si="11"/>
        <v>31745466026 03</v>
      </c>
      <c r="K149" s="5"/>
      <c r="L149" s="203" t="str">
        <f t="shared" si="12"/>
        <v>31745466026 03B</v>
      </c>
      <c r="M149" s="5" t="str">
        <f t="shared" si="13"/>
        <v>Slovenská triatlonová úniadBMargaréta Vráblová</v>
      </c>
      <c r="N149" s="3" t="str">
        <f t="shared" si="14"/>
        <v>31745466dB</v>
      </c>
    </row>
    <row r="150" spans="1:14" x14ac:dyDescent="0.2">
      <c r="A150" s="215" t="s">
        <v>1103</v>
      </c>
      <c r="B150" s="251" t="str">
        <f>VLOOKUP(A150,Adr!A:B,2,FALSE)</f>
        <v>Slovenská triatlonová únia</v>
      </c>
      <c r="C150" s="236" t="s">
        <v>1422</v>
      </c>
      <c r="D150" s="224">
        <v>7500</v>
      </c>
      <c r="E150" s="209">
        <v>0</v>
      </c>
      <c r="F150" s="202" t="s">
        <v>205</v>
      </c>
      <c r="G150" s="205" t="s">
        <v>10</v>
      </c>
      <c r="H150" s="205" t="s">
        <v>770</v>
      </c>
      <c r="I150" s="230" t="str">
        <f t="shared" si="10"/>
        <v>31745466d</v>
      </c>
      <c r="J150" s="203" t="str">
        <f t="shared" si="11"/>
        <v>31745466026 03</v>
      </c>
      <c r="K150" s="5"/>
      <c r="L150" s="203" t="str">
        <f t="shared" si="12"/>
        <v>31745466026 03B</v>
      </c>
      <c r="M150" s="5" t="str">
        <f t="shared" si="13"/>
        <v>Slovenská triatlonová úniadBštafeta - triatlon</v>
      </c>
      <c r="N150" s="3" t="str">
        <f t="shared" si="14"/>
        <v>31745466dB</v>
      </c>
    </row>
    <row r="151" spans="1:14" x14ac:dyDescent="0.2">
      <c r="A151" s="202" t="s">
        <v>58</v>
      </c>
      <c r="B151" s="251" t="str">
        <f>VLOOKUP(A151,Adr!A:B,2,FALSE)</f>
        <v>Slovenská volejbalová federácia</v>
      </c>
      <c r="C151" s="236" t="s">
        <v>872</v>
      </c>
      <c r="D151" s="224">
        <v>2072778</v>
      </c>
      <c r="E151" s="209">
        <v>0</v>
      </c>
      <c r="F151" s="202" t="s">
        <v>202</v>
      </c>
      <c r="G151" s="205" t="s">
        <v>6</v>
      </c>
      <c r="H151" s="205" t="s">
        <v>770</v>
      </c>
      <c r="I151" s="230" t="str">
        <f t="shared" si="10"/>
        <v>00688819a</v>
      </c>
      <c r="J151" s="203" t="str">
        <f t="shared" si="11"/>
        <v>00688819026 02</v>
      </c>
      <c r="K151" s="5" t="s">
        <v>60</v>
      </c>
      <c r="L151" s="203" t="str">
        <f t="shared" si="12"/>
        <v>00688819026 02B</v>
      </c>
      <c r="M151" s="5" t="str">
        <f t="shared" si="13"/>
        <v>Slovenská volejbalová federáciaaBvolejbal - bežné transfery</v>
      </c>
      <c r="N151" s="3" t="str">
        <f t="shared" si="14"/>
        <v>00688819aB</v>
      </c>
    </row>
    <row r="152" spans="1:14" x14ac:dyDescent="0.2">
      <c r="A152" s="219" t="s">
        <v>58</v>
      </c>
      <c r="B152" s="251" t="str">
        <f>VLOOKUP(A152,Adr!A:B,2,FALSE)</f>
        <v>Slovenská volejbalová federácia</v>
      </c>
      <c r="C152" s="222" t="s">
        <v>1714</v>
      </c>
      <c r="D152" s="224">
        <v>20216</v>
      </c>
      <c r="E152" s="292">
        <v>0</v>
      </c>
      <c r="F152" s="219" t="s">
        <v>214</v>
      </c>
      <c r="G152" s="265" t="s">
        <v>10</v>
      </c>
      <c r="H152" s="222" t="s">
        <v>770</v>
      </c>
      <c r="I152" s="230" t="str">
        <f t="shared" si="10"/>
        <v>00688819m</v>
      </c>
      <c r="J152" s="203" t="str">
        <f t="shared" si="11"/>
        <v>00688819026 03</v>
      </c>
      <c r="K152" s="5"/>
      <c r="L152" s="203" t="str">
        <f t="shared" si="12"/>
        <v>00688819026 03B</v>
      </c>
      <c r="M152" s="5" t="str">
        <f t="shared" si="13"/>
        <v>Slovenská volejbalová federáciamBZabezpečenie finále školských športových súťaží (Šamorín 2022) v súťažiach kategórie "A" vo volejbale</v>
      </c>
      <c r="N152" s="3" t="str">
        <f t="shared" si="14"/>
        <v>00688819mB</v>
      </c>
    </row>
    <row r="153" spans="1:14" x14ac:dyDescent="0.2">
      <c r="A153" s="219" t="s">
        <v>58</v>
      </c>
      <c r="B153" s="251" t="str">
        <f>VLOOKUP(A153,Adr!A:B,2,FALSE)</f>
        <v>Slovenská volejbalová federácia</v>
      </c>
      <c r="C153" s="222" t="s">
        <v>1772</v>
      </c>
      <c r="D153" s="224">
        <v>12320</v>
      </c>
      <c r="E153" s="292">
        <v>0</v>
      </c>
      <c r="F153" s="219" t="s">
        <v>214</v>
      </c>
      <c r="G153" s="265" t="s">
        <v>10</v>
      </c>
      <c r="H153" s="222" t="s">
        <v>770</v>
      </c>
      <c r="I153" s="230" t="str">
        <f>A153&amp;F153</f>
        <v>00688819m</v>
      </c>
      <c r="J153" s="203" t="str">
        <f>A153&amp;G153</f>
        <v>00688819026 03</v>
      </c>
      <c r="K153" s="5"/>
      <c r="L153" s="203" t="str">
        <f>A153&amp;G153&amp;H153</f>
        <v>00688819026 03B</v>
      </c>
      <c r="M153" s="5" t="str">
        <f>B153&amp;F153&amp;H153&amp;C153</f>
        <v>Slovenská volejbalová federáciamBZabezpečenie finále školských športových súťaží (Šamorín 2022) v súťažiach kategórie "A" vo vybíjanej</v>
      </c>
      <c r="N153" s="3" t="str">
        <f>+I153&amp;H153</f>
        <v>00688819mB</v>
      </c>
    </row>
    <row r="154" spans="1:14" x14ac:dyDescent="0.2">
      <c r="A154" s="202" t="s">
        <v>61</v>
      </c>
      <c r="B154" s="251" t="str">
        <f>VLOOKUP(A154,Adr!A:B,2,FALSE)</f>
        <v>Slovenský atletický zväz</v>
      </c>
      <c r="C154" s="236" t="s">
        <v>873</v>
      </c>
      <c r="D154" s="224">
        <v>2963885</v>
      </c>
      <c r="E154" s="209">
        <v>0</v>
      </c>
      <c r="F154" s="202" t="s">
        <v>202</v>
      </c>
      <c r="G154" s="205" t="s">
        <v>6</v>
      </c>
      <c r="H154" s="205" t="s">
        <v>770</v>
      </c>
      <c r="I154" s="230" t="str">
        <f t="shared" si="10"/>
        <v>36063835a</v>
      </c>
      <c r="J154" s="203" t="str">
        <f t="shared" si="11"/>
        <v>36063835026 02</v>
      </c>
      <c r="K154" s="5" t="s">
        <v>8</v>
      </c>
      <c r="L154" s="203" t="str">
        <f t="shared" si="12"/>
        <v>36063835026 02B</v>
      </c>
      <c r="M154" s="5" t="str">
        <f t="shared" si="13"/>
        <v>Slovenský atletický zväzaBatletika - bežné transfery</v>
      </c>
      <c r="N154" s="3" t="str">
        <f t="shared" si="14"/>
        <v>36063835aB</v>
      </c>
    </row>
    <row r="155" spans="1:14" x14ac:dyDescent="0.2">
      <c r="A155" s="215" t="s">
        <v>61</v>
      </c>
      <c r="B155" s="251" t="str">
        <f>VLOOKUP(A155,Adr!A:B,2,FALSE)</f>
        <v>Slovenský atletický zväz</v>
      </c>
      <c r="C155" s="236" t="s">
        <v>1334</v>
      </c>
      <c r="D155" s="224">
        <v>17500</v>
      </c>
      <c r="E155" s="209">
        <v>0</v>
      </c>
      <c r="F155" s="202" t="s">
        <v>205</v>
      </c>
      <c r="G155" s="205" t="s">
        <v>10</v>
      </c>
      <c r="H155" s="205" t="s">
        <v>770</v>
      </c>
      <c r="I155" s="230" t="str">
        <f t="shared" si="10"/>
        <v>36063835d</v>
      </c>
      <c r="J155" s="203" t="str">
        <f t="shared" si="11"/>
        <v>36063835026 03</v>
      </c>
      <c r="K155" s="5"/>
      <c r="L155" s="203" t="str">
        <f t="shared" si="12"/>
        <v>36063835026 03B</v>
      </c>
      <c r="M155" s="5" t="str">
        <f t="shared" si="13"/>
        <v>Slovenský atletický zväzdBEmma Zapletalová</v>
      </c>
      <c r="N155" s="3" t="str">
        <f t="shared" si="14"/>
        <v>36063835dB</v>
      </c>
    </row>
    <row r="156" spans="1:14" x14ac:dyDescent="0.2">
      <c r="A156" s="215" t="s">
        <v>61</v>
      </c>
      <c r="B156" s="251" t="str">
        <f>VLOOKUP(A156,Adr!A:B,2,FALSE)</f>
        <v>Slovenský atletický zväz</v>
      </c>
      <c r="C156" s="236" t="s">
        <v>1284</v>
      </c>
      <c r="D156" s="224">
        <v>12500</v>
      </c>
      <c r="E156" s="209">
        <v>0</v>
      </c>
      <c r="F156" s="202" t="s">
        <v>205</v>
      </c>
      <c r="G156" s="205" t="s">
        <v>10</v>
      </c>
      <c r="H156" s="205" t="s">
        <v>770</v>
      </c>
      <c r="I156" s="230" t="str">
        <f t="shared" si="10"/>
        <v>36063835d</v>
      </c>
      <c r="J156" s="203" t="str">
        <f t="shared" si="11"/>
        <v>36063835026 03</v>
      </c>
      <c r="K156" s="5"/>
      <c r="L156" s="203" t="str">
        <f t="shared" si="12"/>
        <v>36063835026 03B</v>
      </c>
      <c r="M156" s="5" t="str">
        <f t="shared" si="13"/>
        <v>Slovenský atletický zväzdBGabriela Gajanová</v>
      </c>
      <c r="N156" s="3" t="str">
        <f t="shared" si="14"/>
        <v>36063835dB</v>
      </c>
    </row>
    <row r="157" spans="1:14" x14ac:dyDescent="0.2">
      <c r="A157" s="215" t="s">
        <v>61</v>
      </c>
      <c r="B157" s="251" t="str">
        <f>VLOOKUP(A157,Adr!A:B,2,FALSE)</f>
        <v>Slovenský atletický zväz</v>
      </c>
      <c r="C157" s="236" t="s">
        <v>1285</v>
      </c>
      <c r="D157" s="224">
        <v>25000</v>
      </c>
      <c r="E157" s="209">
        <v>0</v>
      </c>
      <c r="F157" s="202" t="s">
        <v>205</v>
      </c>
      <c r="G157" s="205" t="s">
        <v>10</v>
      </c>
      <c r="H157" s="205" t="s">
        <v>770</v>
      </c>
      <c r="I157" s="230" t="str">
        <f t="shared" si="10"/>
        <v>36063835d</v>
      </c>
      <c r="J157" s="203" t="str">
        <f t="shared" si="11"/>
        <v>36063835026 03</v>
      </c>
      <c r="K157" s="5"/>
      <c r="L157" s="203" t="str">
        <f t="shared" si="12"/>
        <v>36063835026 03B</v>
      </c>
      <c r="M157" s="5" t="str">
        <f t="shared" si="13"/>
        <v>Slovenský atletický zväzdBJán Volko</v>
      </c>
      <c r="N157" s="3" t="str">
        <f t="shared" si="14"/>
        <v>36063835dB</v>
      </c>
    </row>
    <row r="158" spans="1:14" x14ac:dyDescent="0.2">
      <c r="A158" s="215" t="s">
        <v>61</v>
      </c>
      <c r="B158" s="251" t="str">
        <f>VLOOKUP(A158,Adr!A:B,2,FALSE)</f>
        <v>Slovenský atletický zväz</v>
      </c>
      <c r="C158" s="236" t="s">
        <v>1286</v>
      </c>
      <c r="D158" s="224">
        <v>15000</v>
      </c>
      <c r="E158" s="209">
        <v>0</v>
      </c>
      <c r="F158" s="202" t="s">
        <v>205</v>
      </c>
      <c r="G158" s="205" t="s">
        <v>10</v>
      </c>
      <c r="H158" s="205" t="s">
        <v>770</v>
      </c>
      <c r="I158" s="230" t="str">
        <f t="shared" si="10"/>
        <v>36063835d</v>
      </c>
      <c r="J158" s="203" t="str">
        <f t="shared" si="11"/>
        <v>36063835026 03</v>
      </c>
      <c r="K158" s="5"/>
      <c r="L158" s="203" t="str">
        <f t="shared" si="12"/>
        <v>36063835026 03B</v>
      </c>
      <c r="M158" s="5" t="str">
        <f t="shared" si="13"/>
        <v>Slovenský atletický zväzdBMartina Hrašnová</v>
      </c>
      <c r="N158" s="3" t="str">
        <f t="shared" si="14"/>
        <v>36063835dB</v>
      </c>
    </row>
    <row r="159" spans="1:14" x14ac:dyDescent="0.2">
      <c r="A159" s="215" t="s">
        <v>61</v>
      </c>
      <c r="B159" s="251" t="str">
        <f>VLOOKUP(A159,Adr!A:B,2,FALSE)</f>
        <v>Slovenský atletický zväz</v>
      </c>
      <c r="C159" s="236" t="s">
        <v>1423</v>
      </c>
      <c r="D159" s="224">
        <v>15000</v>
      </c>
      <c r="E159" s="209">
        <v>0</v>
      </c>
      <c r="F159" s="202" t="s">
        <v>205</v>
      </c>
      <c r="G159" s="205" t="s">
        <v>10</v>
      </c>
      <c r="H159" s="205" t="s">
        <v>770</v>
      </c>
      <c r="I159" s="230" t="str">
        <f t="shared" si="10"/>
        <v>36063835d</v>
      </c>
      <c r="J159" s="203" t="str">
        <f t="shared" si="11"/>
        <v>36063835026 03</v>
      </c>
      <c r="K159" s="5"/>
      <c r="L159" s="203" t="str">
        <f t="shared" si="12"/>
        <v>36063835026 03B</v>
      </c>
      <c r="M159" s="5" t="str">
        <f t="shared" si="13"/>
        <v>Slovenský atletický zväzdBMatej Baluch</v>
      </c>
      <c r="N159" s="3" t="str">
        <f t="shared" si="14"/>
        <v>36063835dB</v>
      </c>
    </row>
    <row r="160" spans="1:14" x14ac:dyDescent="0.2">
      <c r="A160" s="215" t="s">
        <v>61</v>
      </c>
      <c r="B160" s="251" t="str">
        <f>VLOOKUP(A160,Adr!A:B,2,FALSE)</f>
        <v>Slovenský atletický zväz</v>
      </c>
      <c r="C160" s="236" t="s">
        <v>1424</v>
      </c>
      <c r="D160" s="224">
        <v>12500</v>
      </c>
      <c r="E160" s="209">
        <v>0</v>
      </c>
      <c r="F160" s="202" t="s">
        <v>205</v>
      </c>
      <c r="G160" s="205" t="s">
        <v>10</v>
      </c>
      <c r="H160" s="205" t="s">
        <v>770</v>
      </c>
      <c r="I160" s="230" t="str">
        <f t="shared" si="10"/>
        <v>36063835d</v>
      </c>
      <c r="J160" s="203" t="str">
        <f t="shared" si="11"/>
        <v>36063835026 03</v>
      </c>
      <c r="K160" s="5"/>
      <c r="L160" s="203" t="str">
        <f t="shared" si="12"/>
        <v>36063835026 03B</v>
      </c>
      <c r="M160" s="5" t="str">
        <f t="shared" si="13"/>
        <v>Slovenský atletický zväzdBViktória Forster</v>
      </c>
      <c r="N160" s="3" t="str">
        <f t="shared" si="14"/>
        <v>36063835dB</v>
      </c>
    </row>
    <row r="161" spans="1:14" x14ac:dyDescent="0.2">
      <c r="A161" s="219" t="s">
        <v>61</v>
      </c>
      <c r="B161" s="251" t="str">
        <f>VLOOKUP(A161,Adr!A:B,2,FALSE)</f>
        <v>Slovenský atletický zväz</v>
      </c>
      <c r="C161" s="222" t="s">
        <v>1716</v>
      </c>
      <c r="D161" s="224">
        <v>10000</v>
      </c>
      <c r="E161" s="292">
        <v>0</v>
      </c>
      <c r="F161" s="219" t="s">
        <v>214</v>
      </c>
      <c r="G161" s="205" t="s">
        <v>10</v>
      </c>
      <c r="H161" s="222" t="s">
        <v>770</v>
      </c>
      <c r="I161" s="230" t="str">
        <f t="shared" si="10"/>
        <v>36063835m</v>
      </c>
      <c r="J161" s="203" t="str">
        <f t="shared" si="11"/>
        <v>36063835026 03</v>
      </c>
      <c r="K161" s="5"/>
      <c r="L161" s="203" t="str">
        <f t="shared" si="12"/>
        <v>36063835026 03B</v>
      </c>
      <c r="M161" s="5" t="str">
        <f t="shared" si="13"/>
        <v>Slovenský atletický zväzmBZabepečenie školských športových súťaží 2022 v ostatných súťažiach kategórie "A" v atletike (MS v cezpoľnom behu)</v>
      </c>
      <c r="N161" s="3" t="str">
        <f t="shared" si="14"/>
        <v>36063835mB</v>
      </c>
    </row>
    <row r="162" spans="1:14" x14ac:dyDescent="0.2">
      <c r="A162" s="219" t="s">
        <v>61</v>
      </c>
      <c r="B162" s="251" t="str">
        <f>VLOOKUP(A162,Adr!A:B,2,FALSE)</f>
        <v>Slovenský atletický zväz</v>
      </c>
      <c r="C162" s="222" t="s">
        <v>1715</v>
      </c>
      <c r="D162" s="224">
        <v>12649</v>
      </c>
      <c r="E162" s="292">
        <v>0</v>
      </c>
      <c r="F162" s="219" t="s">
        <v>214</v>
      </c>
      <c r="G162" s="222" t="s">
        <v>10</v>
      </c>
      <c r="H162" s="222" t="s">
        <v>770</v>
      </c>
      <c r="I162" s="230" t="str">
        <f t="shared" si="10"/>
        <v>36063835m</v>
      </c>
      <c r="J162" s="203" t="str">
        <f t="shared" si="11"/>
        <v>36063835026 03</v>
      </c>
      <c r="K162" s="5"/>
      <c r="L162" s="203" t="str">
        <f t="shared" si="12"/>
        <v>36063835026 03B</v>
      </c>
      <c r="M162" s="5" t="str">
        <f t="shared" si="13"/>
        <v>Slovenský atletický zväzmBZabezpečenie finále školských športových súťaží (Šamorín 2022) v súťažiach kategórie "A" v atletike</v>
      </c>
      <c r="N162" s="3" t="str">
        <f t="shared" si="14"/>
        <v>36063835mB</v>
      </c>
    </row>
    <row r="163" spans="1:14" x14ac:dyDescent="0.2">
      <c r="A163" s="202" t="s">
        <v>1118</v>
      </c>
      <c r="B163" s="251" t="str">
        <f>VLOOKUP(A163,Adr!A:B,2,FALSE)</f>
        <v>Slovenský biliardový zväz</v>
      </c>
      <c r="C163" s="205" t="s">
        <v>874</v>
      </c>
      <c r="D163" s="208">
        <v>33613</v>
      </c>
      <c r="E163" s="209">
        <v>0</v>
      </c>
      <c r="F163" s="202" t="s">
        <v>202</v>
      </c>
      <c r="G163" s="265" t="s">
        <v>6</v>
      </c>
      <c r="H163" s="205" t="s">
        <v>770</v>
      </c>
      <c r="I163" s="230" t="str">
        <f t="shared" si="10"/>
        <v>31753825a</v>
      </c>
      <c r="J163" s="203" t="str">
        <f t="shared" si="11"/>
        <v>31753825026 02</v>
      </c>
      <c r="K163" s="5" t="s">
        <v>64</v>
      </c>
      <c r="L163" s="203" t="str">
        <f t="shared" si="12"/>
        <v>31753825026 02B</v>
      </c>
      <c r="M163" s="5" t="str">
        <f t="shared" si="13"/>
        <v>Slovenský biliardový zväzaBbiliard - bežné transfery</v>
      </c>
      <c r="N163" s="3" t="str">
        <f t="shared" si="14"/>
        <v>31753825aB</v>
      </c>
    </row>
    <row r="164" spans="1:14" x14ac:dyDescent="0.2">
      <c r="A164" s="202" t="s">
        <v>65</v>
      </c>
      <c r="B164" s="251" t="str">
        <f>VLOOKUP(A164,Adr!A:B,2,FALSE)</f>
        <v>Slovenský bowlingový zväz</v>
      </c>
      <c r="C164" s="205" t="s">
        <v>875</v>
      </c>
      <c r="D164" s="223">
        <v>23950</v>
      </c>
      <c r="E164" s="209">
        <v>0</v>
      </c>
      <c r="F164" s="202" t="s">
        <v>202</v>
      </c>
      <c r="G164" s="205" t="s">
        <v>6</v>
      </c>
      <c r="H164" s="205" t="s">
        <v>770</v>
      </c>
      <c r="I164" s="230" t="str">
        <f t="shared" si="10"/>
        <v>36128147a</v>
      </c>
      <c r="J164" s="203" t="str">
        <f t="shared" si="11"/>
        <v>36128147026 02</v>
      </c>
      <c r="K164" s="5" t="s">
        <v>160</v>
      </c>
      <c r="L164" s="203" t="str">
        <f t="shared" si="12"/>
        <v>36128147026 02B</v>
      </c>
      <c r="M164" s="5" t="str">
        <f t="shared" si="13"/>
        <v>Slovenský bowlingový zväzaBbowling - bežné transfery</v>
      </c>
      <c r="N164" s="3" t="str">
        <f t="shared" si="14"/>
        <v>36128147aB</v>
      </c>
    </row>
    <row r="165" spans="1:14" x14ac:dyDescent="0.2">
      <c r="A165" s="242" t="s">
        <v>65</v>
      </c>
      <c r="B165" s="251" t="str">
        <f>VLOOKUP(A165,Adr!A:B,2,FALSE)</f>
        <v>Slovenský bowlingový zväz</v>
      </c>
      <c r="C165" s="236" t="s">
        <v>1425</v>
      </c>
      <c r="D165" s="223">
        <v>6500</v>
      </c>
      <c r="E165" s="209">
        <v>0</v>
      </c>
      <c r="F165" s="202" t="s">
        <v>202</v>
      </c>
      <c r="G165" s="205" t="s">
        <v>6</v>
      </c>
      <c r="H165" s="205" t="s">
        <v>771</v>
      </c>
      <c r="I165" s="230" t="str">
        <f t="shared" si="10"/>
        <v>36128147a</v>
      </c>
      <c r="J165" s="203" t="str">
        <f t="shared" si="11"/>
        <v>36128147026 02</v>
      </c>
      <c r="K165" s="5" t="s">
        <v>160</v>
      </c>
      <c r="L165" s="203" t="str">
        <f t="shared" si="12"/>
        <v>36128147026 02K</v>
      </c>
      <c r="M165" s="5" t="str">
        <f t="shared" si="13"/>
        <v>Slovenský bowlingový zväzaKbowling - kapitálové transfery</v>
      </c>
      <c r="N165" s="3" t="str">
        <f t="shared" si="14"/>
        <v>36128147aK</v>
      </c>
    </row>
    <row r="166" spans="1:14" x14ac:dyDescent="0.2">
      <c r="A166" s="242" t="s">
        <v>1104</v>
      </c>
      <c r="B166" s="251" t="str">
        <f>VLOOKUP(A166,Adr!A:B,2,FALSE)</f>
        <v>Slovenský bridžový zväz</v>
      </c>
      <c r="C166" s="236" t="s">
        <v>876</v>
      </c>
      <c r="D166" s="224">
        <v>19450</v>
      </c>
      <c r="E166" s="209">
        <v>0</v>
      </c>
      <c r="F166" s="219" t="s">
        <v>202</v>
      </c>
      <c r="G166" s="222" t="s">
        <v>6</v>
      </c>
      <c r="H166" s="222" t="s">
        <v>770</v>
      </c>
      <c r="I166" s="230" t="str">
        <f t="shared" si="10"/>
        <v>31770908a</v>
      </c>
      <c r="J166" s="203" t="str">
        <f t="shared" si="11"/>
        <v>31770908026 02</v>
      </c>
      <c r="K166" s="5" t="s">
        <v>68</v>
      </c>
      <c r="L166" s="203" t="str">
        <f t="shared" si="12"/>
        <v>31770908026 02B</v>
      </c>
      <c r="M166" s="5" t="str">
        <f t="shared" si="13"/>
        <v>Slovenský bridžový zväzaBbridž - bežné transfery</v>
      </c>
      <c r="N166" s="3" t="str">
        <f t="shared" si="14"/>
        <v>31770908aB</v>
      </c>
    </row>
    <row r="167" spans="1:14" x14ac:dyDescent="0.2">
      <c r="A167" s="202" t="s">
        <v>1104</v>
      </c>
      <c r="B167" s="251" t="str">
        <f>VLOOKUP(A167,Adr!A:B,2,FALSE)</f>
        <v>Slovenský bridžový zväz</v>
      </c>
      <c r="C167" s="222" t="s">
        <v>1192</v>
      </c>
      <c r="D167" s="224">
        <v>11000</v>
      </c>
      <c r="E167" s="209">
        <v>0</v>
      </c>
      <c r="F167" s="219" t="s">
        <v>202</v>
      </c>
      <c r="G167" s="222" t="s">
        <v>6</v>
      </c>
      <c r="H167" s="222" t="s">
        <v>771</v>
      </c>
      <c r="I167" s="230" t="str">
        <f t="shared" si="10"/>
        <v>31770908a</v>
      </c>
      <c r="J167" s="203" t="str">
        <f t="shared" si="11"/>
        <v>31770908026 02</v>
      </c>
      <c r="K167" s="5" t="s">
        <v>68</v>
      </c>
      <c r="L167" s="203" t="str">
        <f t="shared" si="12"/>
        <v>31770908026 02K</v>
      </c>
      <c r="M167" s="5" t="str">
        <f t="shared" si="13"/>
        <v>Slovenský bridžový zväzaKbridž - kapitálové transfery</v>
      </c>
      <c r="N167" s="3" t="str">
        <f t="shared" si="14"/>
        <v>31770908aK</v>
      </c>
    </row>
    <row r="168" spans="1:14" x14ac:dyDescent="0.2">
      <c r="A168" s="242" t="s">
        <v>1105</v>
      </c>
      <c r="B168" s="251" t="str">
        <f>VLOOKUP(A168,Adr!A:B,2,FALSE)</f>
        <v>Slovenský curlingový zväz</v>
      </c>
      <c r="C168" s="205" t="s">
        <v>877</v>
      </c>
      <c r="D168" s="223">
        <v>51090</v>
      </c>
      <c r="E168" s="209">
        <v>0</v>
      </c>
      <c r="F168" s="202" t="s">
        <v>202</v>
      </c>
      <c r="G168" s="205" t="s">
        <v>6</v>
      </c>
      <c r="H168" s="205" t="s">
        <v>770</v>
      </c>
      <c r="I168" s="230" t="str">
        <f t="shared" si="10"/>
        <v>37841866a</v>
      </c>
      <c r="J168" s="203" t="str">
        <f t="shared" si="11"/>
        <v>37841866026 02</v>
      </c>
      <c r="K168" s="5" t="s">
        <v>70</v>
      </c>
      <c r="L168" s="203" t="str">
        <f t="shared" si="12"/>
        <v>37841866026 02B</v>
      </c>
      <c r="M168" s="5" t="str">
        <f t="shared" si="13"/>
        <v>Slovenský curlingový zväzaBcurling - bežné transfery</v>
      </c>
      <c r="N168" s="3" t="str">
        <f t="shared" si="14"/>
        <v>37841866aB</v>
      </c>
    </row>
    <row r="169" spans="1:14" x14ac:dyDescent="0.2">
      <c r="A169" s="219" t="s">
        <v>1615</v>
      </c>
      <c r="B169" s="251" t="str">
        <f>VLOOKUP(A169,Adr!A:B,2,FALSE)</f>
        <v>Slovenský cykloklub</v>
      </c>
      <c r="C169" s="222" t="s">
        <v>1711</v>
      </c>
      <c r="D169" s="224">
        <v>110500</v>
      </c>
      <c r="E169" s="292">
        <v>0</v>
      </c>
      <c r="F169" s="219" t="s">
        <v>214</v>
      </c>
      <c r="G169" s="222" t="s">
        <v>10</v>
      </c>
      <c r="H169" s="222" t="s">
        <v>770</v>
      </c>
      <c r="I169" s="230" t="str">
        <f t="shared" si="10"/>
        <v>34009388m</v>
      </c>
      <c r="J169" s="203" t="str">
        <f t="shared" si="11"/>
        <v>34009388026 03</v>
      </c>
      <c r="K169" s="5"/>
      <c r="L169" s="203" t="str">
        <f t="shared" si="12"/>
        <v>34009388026 03B</v>
      </c>
      <c r="M169" s="5" t="str">
        <f t="shared" si="13"/>
        <v>Slovenský cykloklubmBznačenie cykloturistických trás</v>
      </c>
      <c r="N169" s="3" t="str">
        <f t="shared" si="14"/>
        <v>34009388mB</v>
      </c>
    </row>
    <row r="170" spans="1:14" x14ac:dyDescent="0.2">
      <c r="A170" s="202" t="s">
        <v>71</v>
      </c>
      <c r="B170" s="251" t="str">
        <f>VLOOKUP(A170,Adr!A:B,2,FALSE)</f>
        <v>Slovenský futbalový zväz</v>
      </c>
      <c r="C170" s="205" t="s">
        <v>878</v>
      </c>
      <c r="D170" s="223">
        <v>12317474</v>
      </c>
      <c r="E170" s="209">
        <v>0</v>
      </c>
      <c r="F170" s="202" t="s">
        <v>202</v>
      </c>
      <c r="G170" s="205" t="s">
        <v>6</v>
      </c>
      <c r="H170" s="205" t="s">
        <v>770</v>
      </c>
      <c r="I170" s="230" t="str">
        <f t="shared" si="10"/>
        <v>00687308a</v>
      </c>
      <c r="J170" s="203" t="str">
        <f t="shared" si="11"/>
        <v>00687308026 02</v>
      </c>
      <c r="K170" s="5" t="s">
        <v>13</v>
      </c>
      <c r="L170" s="203" t="str">
        <f t="shared" si="12"/>
        <v>00687308026 02B</v>
      </c>
      <c r="M170" s="5" t="str">
        <f t="shared" si="13"/>
        <v>Slovenský futbalový zväzaBfutbal - bežné transfery</v>
      </c>
      <c r="N170" s="3" t="str">
        <f t="shared" si="14"/>
        <v>00687308aB</v>
      </c>
    </row>
    <row r="171" spans="1:14" x14ac:dyDescent="0.2">
      <c r="A171" s="242" t="s">
        <v>71</v>
      </c>
      <c r="B171" s="251" t="str">
        <f>VLOOKUP(A171,Adr!A:B,2,FALSE)</f>
        <v>Slovenský futbalový zväz</v>
      </c>
      <c r="C171" s="222" t="s">
        <v>1426</v>
      </c>
      <c r="D171" s="224">
        <v>50000</v>
      </c>
      <c r="E171" s="209">
        <v>0</v>
      </c>
      <c r="F171" s="219" t="s">
        <v>202</v>
      </c>
      <c r="G171" s="222" t="s">
        <v>6</v>
      </c>
      <c r="H171" s="222" t="s">
        <v>771</v>
      </c>
      <c r="I171" s="230" t="str">
        <f t="shared" si="10"/>
        <v>00687308a</v>
      </c>
      <c r="J171" s="203" t="str">
        <f t="shared" si="11"/>
        <v>00687308026 02</v>
      </c>
      <c r="K171" s="5" t="s">
        <v>13</v>
      </c>
      <c r="L171" s="203" t="str">
        <f t="shared" si="12"/>
        <v>00687308026 02K</v>
      </c>
      <c r="M171" s="5" t="str">
        <f t="shared" si="13"/>
        <v>Slovenský futbalový zväzaKfutbal - kapitálové transfery</v>
      </c>
      <c r="N171" s="3" t="str">
        <f t="shared" si="14"/>
        <v>00687308aK</v>
      </c>
    </row>
    <row r="172" spans="1:14" x14ac:dyDescent="0.2">
      <c r="A172" s="219" t="s">
        <v>71</v>
      </c>
      <c r="B172" s="251" t="str">
        <f>VLOOKUP(A172,Adr!A:B,2,FALSE)</f>
        <v>Slovenský futbalový zväz</v>
      </c>
      <c r="C172" s="222" t="s">
        <v>1717</v>
      </c>
      <c r="D172" s="224">
        <v>10000</v>
      </c>
      <c r="E172" s="292">
        <v>0</v>
      </c>
      <c r="F172" s="219" t="s">
        <v>214</v>
      </c>
      <c r="G172" s="205" t="s">
        <v>10</v>
      </c>
      <c r="H172" s="222" t="s">
        <v>770</v>
      </c>
      <c r="I172" s="230" t="str">
        <f t="shared" si="10"/>
        <v>00687308m</v>
      </c>
      <c r="J172" s="203" t="str">
        <f t="shared" si="11"/>
        <v>00687308026 03</v>
      </c>
      <c r="K172" s="5"/>
      <c r="L172" s="203" t="str">
        <f t="shared" si="12"/>
        <v>00687308026 03B</v>
      </c>
      <c r="M172" s="5" t="str">
        <f t="shared" si="13"/>
        <v>Slovenský futbalový zväzmBZabepečenie školských športových súťaží 2022 v ostatných súťažiach kategórie "A" vo futbale (McDonald’s Cup)</v>
      </c>
      <c r="N172" s="3" t="str">
        <f t="shared" si="14"/>
        <v>00687308mB</v>
      </c>
    </row>
    <row r="173" spans="1:14" x14ac:dyDescent="0.2">
      <c r="A173" s="219" t="s">
        <v>71</v>
      </c>
      <c r="B173" s="251" t="str">
        <f>VLOOKUP(A173,Adr!A:B,2,FALSE)</f>
        <v>Slovenský futbalový zväz</v>
      </c>
      <c r="C173" s="222" t="s">
        <v>1718</v>
      </c>
      <c r="D173" s="224">
        <v>21297</v>
      </c>
      <c r="E173" s="292">
        <v>0</v>
      </c>
      <c r="F173" s="219" t="s">
        <v>214</v>
      </c>
      <c r="G173" s="205" t="s">
        <v>10</v>
      </c>
      <c r="H173" s="222" t="s">
        <v>770</v>
      </c>
      <c r="I173" s="230" t="str">
        <f t="shared" si="10"/>
        <v>00687308m</v>
      </c>
      <c r="J173" s="203" t="str">
        <f t="shared" si="11"/>
        <v>00687308026 03</v>
      </c>
      <c r="K173" s="5"/>
      <c r="L173" s="203" t="str">
        <f t="shared" si="12"/>
        <v>00687308026 03B</v>
      </c>
      <c r="M173" s="5" t="str">
        <f t="shared" si="13"/>
        <v>Slovenský futbalový zväzmBZabezpečenie finále školských športových súťaží (Šamorín 2022) v súťažiach kategórie "A" vo futbale</v>
      </c>
      <c r="N173" s="3" t="str">
        <f t="shared" si="14"/>
        <v>00687308mB</v>
      </c>
    </row>
    <row r="174" spans="1:14" x14ac:dyDescent="0.2">
      <c r="A174" s="202" t="s">
        <v>731</v>
      </c>
      <c r="B174" s="251" t="str">
        <f>VLOOKUP(A174,Adr!A:B,2,FALSE)</f>
        <v>Slovenský horolezecký spolok JAMES</v>
      </c>
      <c r="C174" s="205" t="s">
        <v>879</v>
      </c>
      <c r="D174" s="208">
        <v>57367</v>
      </c>
      <c r="E174" s="209">
        <v>0</v>
      </c>
      <c r="F174" s="202" t="s">
        <v>202</v>
      </c>
      <c r="G174" s="265" t="s">
        <v>6</v>
      </c>
      <c r="H174" s="205" t="s">
        <v>770</v>
      </c>
      <c r="I174" s="230" t="str">
        <f t="shared" si="10"/>
        <v>00586455a</v>
      </c>
      <c r="J174" s="203" t="str">
        <f t="shared" si="11"/>
        <v>00586455026 02</v>
      </c>
      <c r="K174" s="5" t="s">
        <v>73</v>
      </c>
      <c r="L174" s="203" t="str">
        <f t="shared" si="12"/>
        <v>00586455026 02B</v>
      </c>
      <c r="M174" s="5" t="str">
        <f t="shared" si="13"/>
        <v>Slovenský horolezecký spolok JAMESaBhorolezectvo - bežné transfery</v>
      </c>
      <c r="N174" s="3" t="str">
        <f t="shared" si="14"/>
        <v>00586455aB</v>
      </c>
    </row>
    <row r="175" spans="1:14" x14ac:dyDescent="0.2">
      <c r="A175" s="242" t="s">
        <v>731</v>
      </c>
      <c r="B175" s="251" t="str">
        <f>VLOOKUP(A175,Adr!A:B,2,FALSE)</f>
        <v>Slovenský horolezecký spolok JAMES</v>
      </c>
      <c r="C175" s="222" t="s">
        <v>880</v>
      </c>
      <c r="D175" s="224">
        <v>46484</v>
      </c>
      <c r="E175" s="209">
        <v>0</v>
      </c>
      <c r="F175" s="219" t="s">
        <v>202</v>
      </c>
      <c r="G175" s="222" t="s">
        <v>6</v>
      </c>
      <c r="H175" s="222" t="s">
        <v>770</v>
      </c>
      <c r="I175" s="230" t="str">
        <f t="shared" si="10"/>
        <v>00586455a</v>
      </c>
      <c r="J175" s="203" t="str">
        <f t="shared" si="11"/>
        <v>00586455026 02</v>
      </c>
      <c r="K175" s="5" t="s">
        <v>937</v>
      </c>
      <c r="L175" s="203" t="str">
        <f t="shared" si="12"/>
        <v>00586455026 02B</v>
      </c>
      <c r="M175" s="5" t="str">
        <f t="shared" si="13"/>
        <v>Slovenský horolezecký spolok JAMESaBšportové lezenie - bežné transfery</v>
      </c>
      <c r="N175" s="3" t="str">
        <f t="shared" si="14"/>
        <v>00586455aB</v>
      </c>
    </row>
    <row r="176" spans="1:14" x14ac:dyDescent="0.2">
      <c r="A176" s="215" t="s">
        <v>731</v>
      </c>
      <c r="B176" s="251" t="str">
        <f>VLOOKUP(A176,Adr!A:B,2,FALSE)</f>
        <v>Slovenský horolezecký spolok JAMES</v>
      </c>
      <c r="C176" s="236" t="s">
        <v>1427</v>
      </c>
      <c r="D176" s="223">
        <v>10000</v>
      </c>
      <c r="E176" s="209">
        <v>0</v>
      </c>
      <c r="F176" s="219" t="s">
        <v>205</v>
      </c>
      <c r="G176" s="222" t="s">
        <v>10</v>
      </c>
      <c r="H176" s="222" t="s">
        <v>770</v>
      </c>
      <c r="I176" s="230" t="str">
        <f t="shared" si="10"/>
        <v>00586455d</v>
      </c>
      <c r="J176" s="203" t="str">
        <f t="shared" si="11"/>
        <v>00586455026 03</v>
      </c>
      <c r="K176" s="5"/>
      <c r="L176" s="203" t="str">
        <f t="shared" si="12"/>
        <v>00586455026 03B</v>
      </c>
      <c r="M176" s="5" t="str">
        <f t="shared" si="13"/>
        <v>Slovenský horolezecký spolok JAMESdBMartina Buršíková</v>
      </c>
      <c r="N176" s="3" t="str">
        <f t="shared" si="14"/>
        <v>00586455dB</v>
      </c>
    </row>
    <row r="177" spans="1:14" x14ac:dyDescent="0.2">
      <c r="A177" s="215" t="s">
        <v>731</v>
      </c>
      <c r="B177" s="251" t="str">
        <f>VLOOKUP(A177,Adr!A:B,2,FALSE)</f>
        <v>Slovenský horolezecký spolok JAMES</v>
      </c>
      <c r="C177" s="205" t="s">
        <v>1287</v>
      </c>
      <c r="D177" s="208">
        <v>10000</v>
      </c>
      <c r="E177" s="209">
        <v>0</v>
      </c>
      <c r="F177" s="202" t="s">
        <v>205</v>
      </c>
      <c r="G177" s="205" t="s">
        <v>10</v>
      </c>
      <c r="H177" s="205" t="s">
        <v>770</v>
      </c>
      <c r="I177" s="230" t="str">
        <f t="shared" si="10"/>
        <v>00586455d</v>
      </c>
      <c r="J177" s="203" t="str">
        <f t="shared" si="11"/>
        <v>00586455026 03</v>
      </c>
      <c r="K177" s="5"/>
      <c r="L177" s="203" t="str">
        <f t="shared" si="12"/>
        <v>00586455026 03B</v>
      </c>
      <c r="M177" s="5" t="str">
        <f t="shared" si="13"/>
        <v>Slovenský horolezecký spolok JAMESdBPeter Kuric</v>
      </c>
      <c r="N177" s="3" t="str">
        <f t="shared" si="14"/>
        <v>00586455dB</v>
      </c>
    </row>
    <row r="178" spans="1:14" x14ac:dyDescent="0.2">
      <c r="A178" s="215" t="s">
        <v>731</v>
      </c>
      <c r="B178" s="251" t="str">
        <f>VLOOKUP(A178,Adr!A:B,2,FALSE)</f>
        <v>Slovenský horolezecký spolok JAMES</v>
      </c>
      <c r="C178" s="222" t="s">
        <v>1288</v>
      </c>
      <c r="D178" s="223">
        <v>15000</v>
      </c>
      <c r="E178" s="209">
        <v>0</v>
      </c>
      <c r="F178" s="219" t="s">
        <v>205</v>
      </c>
      <c r="G178" s="222" t="s">
        <v>10</v>
      </c>
      <c r="H178" s="222" t="s">
        <v>770</v>
      </c>
      <c r="I178" s="230" t="str">
        <f t="shared" si="10"/>
        <v>00586455d</v>
      </c>
      <c r="J178" s="203" t="str">
        <f t="shared" si="11"/>
        <v>00586455026 03</v>
      </c>
      <c r="K178" s="5"/>
      <c r="L178" s="203" t="str">
        <f t="shared" si="12"/>
        <v>00586455026 03B</v>
      </c>
      <c r="M178" s="5" t="str">
        <f t="shared" si="13"/>
        <v>Slovenský horolezecký spolok JAMESdBVanda Michalková</v>
      </c>
      <c r="N178" s="3" t="str">
        <f t="shared" si="14"/>
        <v>00586455dB</v>
      </c>
    </row>
    <row r="179" spans="1:14" x14ac:dyDescent="0.2">
      <c r="A179" s="219" t="s">
        <v>1623</v>
      </c>
      <c r="B179" s="251" t="str">
        <f>VLOOKUP(A179,Adr!A:B,2,FALSE)</f>
        <v>Slovenský kolkársky zväz</v>
      </c>
      <c r="C179" s="222" t="s">
        <v>923</v>
      </c>
      <c r="D179" s="224">
        <v>50040</v>
      </c>
      <c r="E179" s="292">
        <v>0</v>
      </c>
      <c r="F179" s="219" t="s">
        <v>214</v>
      </c>
      <c r="G179" s="222" t="s">
        <v>10</v>
      </c>
      <c r="H179" s="222" t="s">
        <v>770</v>
      </c>
      <c r="I179" s="230" t="str">
        <f t="shared" si="10"/>
        <v>31771688m</v>
      </c>
      <c r="J179" s="203" t="str">
        <f t="shared" si="11"/>
        <v>31771688026 03</v>
      </c>
      <c r="K179" s="5"/>
      <c r="L179" s="203" t="str">
        <f t="shared" si="12"/>
        <v>31771688026 03B</v>
      </c>
      <c r="M179" s="5" t="str">
        <f t="shared" si="13"/>
        <v>Slovenský kolkársky zväzmBrozvoj športov, ktoré nie sú uznanými podľa zákona č. 440/2015 Z. z.</v>
      </c>
      <c r="N179" s="3" t="str">
        <f t="shared" si="14"/>
        <v>31771688mB</v>
      </c>
    </row>
    <row r="180" spans="1:14" x14ac:dyDescent="0.2">
      <c r="A180" s="242" t="s">
        <v>74</v>
      </c>
      <c r="B180" s="251" t="str">
        <f>VLOOKUP(A180,Adr!A:B,2,FALSE)</f>
        <v>Slovenský krasokorčuliarsky zväz</v>
      </c>
      <c r="C180" s="205" t="s">
        <v>881</v>
      </c>
      <c r="D180" s="208">
        <v>267598</v>
      </c>
      <c r="E180" s="209">
        <v>0</v>
      </c>
      <c r="F180" s="219" t="s">
        <v>202</v>
      </c>
      <c r="G180" s="265" t="s">
        <v>6</v>
      </c>
      <c r="H180" s="205" t="s">
        <v>770</v>
      </c>
      <c r="I180" s="230" t="str">
        <f t="shared" si="10"/>
        <v>31805540a</v>
      </c>
      <c r="J180" s="203" t="str">
        <f t="shared" si="11"/>
        <v>31805540026 02</v>
      </c>
      <c r="K180" s="5" t="s">
        <v>168</v>
      </c>
      <c r="L180" s="203" t="str">
        <f t="shared" si="12"/>
        <v>31805540026 02B</v>
      </c>
      <c r="M180" s="5" t="str">
        <f t="shared" si="13"/>
        <v>Slovenský krasokorčuliarsky zväzaBkrasokorčuľovanie - bežné transfery</v>
      </c>
      <c r="N180" s="3" t="str">
        <f t="shared" si="14"/>
        <v>31805540aB</v>
      </c>
    </row>
    <row r="181" spans="1:14" x14ac:dyDescent="0.2">
      <c r="A181" s="219" t="s">
        <v>1119</v>
      </c>
      <c r="B181" s="251" t="str">
        <f>VLOOKUP(A181,Adr!A:B,2,FALSE)</f>
        <v>Slovenský lukostrelecký zväz</v>
      </c>
      <c r="C181" s="236" t="s">
        <v>882</v>
      </c>
      <c r="D181" s="223">
        <v>88335</v>
      </c>
      <c r="E181" s="209">
        <v>0</v>
      </c>
      <c r="F181" s="219" t="s">
        <v>202</v>
      </c>
      <c r="G181" s="222" t="s">
        <v>6</v>
      </c>
      <c r="H181" s="222" t="s">
        <v>770</v>
      </c>
      <c r="I181" s="230" t="str">
        <f t="shared" si="10"/>
        <v>30793009a</v>
      </c>
      <c r="J181" s="203" t="str">
        <f t="shared" si="11"/>
        <v>30793009026 02</v>
      </c>
      <c r="K181" s="5" t="s">
        <v>77</v>
      </c>
      <c r="L181" s="203" t="str">
        <f t="shared" si="12"/>
        <v>30793009026 02B</v>
      </c>
      <c r="M181" s="5" t="str">
        <f t="shared" si="13"/>
        <v>Slovenský lukostrelecký zväzaBlukostreľba - bežné transfery</v>
      </c>
      <c r="N181" s="3" t="str">
        <f t="shared" si="14"/>
        <v>30793009aB</v>
      </c>
    </row>
    <row r="182" spans="1:14" x14ac:dyDescent="0.2">
      <c r="A182" s="215" t="s">
        <v>1119</v>
      </c>
      <c r="B182" s="251" t="str">
        <f>VLOOKUP(A182,Adr!A:B,2,FALSE)</f>
        <v>Slovenský lukostrelecký zväz</v>
      </c>
      <c r="C182" s="236" t="s">
        <v>1428</v>
      </c>
      <c r="D182" s="224">
        <v>25000</v>
      </c>
      <c r="E182" s="209">
        <v>0</v>
      </c>
      <c r="F182" s="219" t="s">
        <v>205</v>
      </c>
      <c r="G182" s="222" t="s">
        <v>10</v>
      </c>
      <c r="H182" s="222" t="s">
        <v>770</v>
      </c>
      <c r="I182" s="230" t="str">
        <f t="shared" si="10"/>
        <v>30793009d</v>
      </c>
      <c r="J182" s="203" t="str">
        <f t="shared" si="11"/>
        <v>30793009026 03</v>
      </c>
      <c r="K182" s="5"/>
      <c r="L182" s="203" t="str">
        <f t="shared" si="12"/>
        <v>30793009026 03B</v>
      </c>
      <c r="M182" s="5" t="str">
        <f t="shared" si="13"/>
        <v>Slovenský lukostrelecký zväzdBDenisa Baránková</v>
      </c>
      <c r="N182" s="3" t="str">
        <f t="shared" si="14"/>
        <v>30793009dB</v>
      </c>
    </row>
    <row r="183" spans="1:14" x14ac:dyDescent="0.2">
      <c r="A183" s="215" t="s">
        <v>1119</v>
      </c>
      <c r="B183" s="251" t="str">
        <f>VLOOKUP(A183,Adr!A:B,2,FALSE)</f>
        <v>Slovenský lukostrelecký zväz</v>
      </c>
      <c r="C183" s="222" t="s">
        <v>1429</v>
      </c>
      <c r="D183" s="224">
        <v>15000</v>
      </c>
      <c r="E183" s="209">
        <v>0</v>
      </c>
      <c r="F183" s="219" t="s">
        <v>205</v>
      </c>
      <c r="G183" s="222" t="s">
        <v>10</v>
      </c>
      <c r="H183" s="222" t="s">
        <v>770</v>
      </c>
      <c r="I183" s="230" t="str">
        <f t="shared" si="10"/>
        <v>30793009d</v>
      </c>
      <c r="J183" s="203" t="str">
        <f t="shared" si="11"/>
        <v>30793009026 03</v>
      </c>
      <c r="K183" s="5"/>
      <c r="L183" s="203" t="str">
        <f t="shared" si="12"/>
        <v>30793009026 03B</v>
      </c>
      <c r="M183" s="5" t="str">
        <f t="shared" si="13"/>
        <v>Slovenský lukostrelecký zväzdBdvojica - terčová lukostreľba mix</v>
      </c>
      <c r="N183" s="3" t="str">
        <f t="shared" si="14"/>
        <v>30793009dB</v>
      </c>
    </row>
    <row r="184" spans="1:14" x14ac:dyDescent="0.2">
      <c r="A184" s="215" t="s">
        <v>1119</v>
      </c>
      <c r="B184" s="251" t="str">
        <f>VLOOKUP(A184,Adr!A:B,2,FALSE)</f>
        <v>Slovenský lukostrelecký zväz</v>
      </c>
      <c r="C184" s="236" t="s">
        <v>1430</v>
      </c>
      <c r="D184" s="223">
        <v>20000</v>
      </c>
      <c r="E184" s="209">
        <v>0</v>
      </c>
      <c r="F184" s="219" t="s">
        <v>205</v>
      </c>
      <c r="G184" s="222" t="s">
        <v>10</v>
      </c>
      <c r="H184" s="222" t="s">
        <v>770</v>
      </c>
      <c r="I184" s="230" t="str">
        <f t="shared" si="10"/>
        <v>30793009d</v>
      </c>
      <c r="J184" s="203" t="str">
        <f t="shared" si="11"/>
        <v>30793009026 03</v>
      </c>
      <c r="K184" s="5"/>
      <c r="L184" s="203" t="str">
        <f t="shared" si="12"/>
        <v>30793009026 03B</v>
      </c>
      <c r="M184" s="5" t="str">
        <f t="shared" si="13"/>
        <v>Slovenský lukostrelecký zväzdBJozef Bošanský</v>
      </c>
      <c r="N184" s="3" t="str">
        <f t="shared" si="14"/>
        <v>30793009dB</v>
      </c>
    </row>
    <row r="185" spans="1:14" x14ac:dyDescent="0.2">
      <c r="A185" s="215" t="s">
        <v>1119</v>
      </c>
      <c r="B185" s="251" t="str">
        <f>VLOOKUP(A185,Adr!A:B,2,FALSE)</f>
        <v>Slovenský lukostrelecký zväz</v>
      </c>
      <c r="C185" s="205" t="s">
        <v>1431</v>
      </c>
      <c r="D185" s="208">
        <v>5000</v>
      </c>
      <c r="E185" s="209">
        <v>0</v>
      </c>
      <c r="F185" s="202" t="s">
        <v>205</v>
      </c>
      <c r="G185" s="265" t="s">
        <v>10</v>
      </c>
      <c r="H185" s="205" t="s">
        <v>770</v>
      </c>
      <c r="I185" s="230" t="str">
        <f t="shared" si="10"/>
        <v>30793009d</v>
      </c>
      <c r="J185" s="203" t="str">
        <f t="shared" si="11"/>
        <v>30793009026 03</v>
      </c>
      <c r="K185" s="5"/>
      <c r="L185" s="203" t="str">
        <f t="shared" si="12"/>
        <v>30793009026 03B</v>
      </c>
      <c r="M185" s="5" t="str">
        <f t="shared" si="13"/>
        <v>Slovenský lukostrelecký zväzdBVladimír Hurban ml.</v>
      </c>
      <c r="N185" s="3" t="str">
        <f t="shared" si="14"/>
        <v>30793009dB</v>
      </c>
    </row>
    <row r="186" spans="1:14" x14ac:dyDescent="0.2">
      <c r="A186" s="202" t="s">
        <v>78</v>
      </c>
      <c r="B186" s="251" t="str">
        <f>VLOOKUP(A186,Adr!A:B,2,FALSE)</f>
        <v>Slovenský národný aeroklub gen. M.R.Štefánika</v>
      </c>
      <c r="C186" s="222" t="s">
        <v>883</v>
      </c>
      <c r="D186" s="224">
        <v>186889</v>
      </c>
      <c r="E186" s="209">
        <v>0</v>
      </c>
      <c r="F186" s="219" t="s">
        <v>202</v>
      </c>
      <c r="G186" s="222" t="s">
        <v>6</v>
      </c>
      <c r="H186" s="222" t="s">
        <v>770</v>
      </c>
      <c r="I186" s="230" t="str">
        <f t="shared" si="10"/>
        <v>00677604a</v>
      </c>
      <c r="J186" s="203" t="str">
        <f t="shared" si="11"/>
        <v>00677604026 02</v>
      </c>
      <c r="K186" s="5" t="s">
        <v>79</v>
      </c>
      <c r="L186" s="203" t="str">
        <f t="shared" si="12"/>
        <v>00677604026 02B</v>
      </c>
      <c r="M186" s="5" t="str">
        <f t="shared" si="13"/>
        <v>Slovenský národný aeroklub gen. M.R.ŠtefánikaaBletecké športy - bežné transfery</v>
      </c>
      <c r="N186" s="3" t="str">
        <f t="shared" si="14"/>
        <v>00677604aB</v>
      </c>
    </row>
    <row r="187" spans="1:14" x14ac:dyDescent="0.2">
      <c r="A187" s="202" t="s">
        <v>80</v>
      </c>
      <c r="B187" s="251" t="str">
        <f>VLOOKUP(A187,Adr!A:B,2,FALSE)</f>
        <v>Slovenský olympijský a športový výbor</v>
      </c>
      <c r="C187" s="222" t="s">
        <v>917</v>
      </c>
      <c r="D187" s="224">
        <v>1454997</v>
      </c>
      <c r="E187" s="209">
        <v>0</v>
      </c>
      <c r="F187" s="219" t="s">
        <v>203</v>
      </c>
      <c r="G187" s="222" t="s">
        <v>10</v>
      </c>
      <c r="H187" s="222" t="s">
        <v>770</v>
      </c>
      <c r="I187" s="230" t="str">
        <f t="shared" si="10"/>
        <v>30811082b</v>
      </c>
      <c r="J187" s="203" t="str">
        <f t="shared" si="11"/>
        <v>30811082026 03</v>
      </c>
      <c r="K187" s="5"/>
      <c r="L187" s="203" t="str">
        <f t="shared" si="12"/>
        <v>30811082026 03B</v>
      </c>
      <c r="M187" s="5" t="str">
        <f t="shared" si="13"/>
        <v>Slovenský olympijský a športový výborbBčinnosť Slovenského olympijského výboru</v>
      </c>
      <c r="N187" s="3" t="str">
        <f t="shared" si="14"/>
        <v>30811082bB</v>
      </c>
    </row>
    <row r="188" spans="1:14" x14ac:dyDescent="0.2">
      <c r="A188" s="219" t="s">
        <v>80</v>
      </c>
      <c r="B188" s="251" t="str">
        <f>VLOOKUP(A188,Adr!A:B,2,FALSE)</f>
        <v>Slovenský olympijský a športový výbor</v>
      </c>
      <c r="C188" s="222" t="s">
        <v>1709</v>
      </c>
      <c r="D188" s="224">
        <v>100000</v>
      </c>
      <c r="E188" s="292">
        <v>0</v>
      </c>
      <c r="F188" s="219" t="s">
        <v>214</v>
      </c>
      <c r="G188" s="222" t="s">
        <v>7</v>
      </c>
      <c r="H188" s="222" t="s">
        <v>770</v>
      </c>
      <c r="I188" s="230" t="str">
        <f t="shared" si="10"/>
        <v>30811082m</v>
      </c>
      <c r="J188" s="203" t="str">
        <f t="shared" si="11"/>
        <v>30811082026 01</v>
      </c>
      <c r="K188" s="5"/>
      <c r="L188" s="203" t="str">
        <f t="shared" si="12"/>
        <v>30811082026 01B</v>
      </c>
      <c r="M188" s="5" t="str">
        <f t="shared" si="13"/>
        <v>Slovenský olympijský a športový výbormBOlympijský odznak všestrannosti</v>
      </c>
      <c r="N188" s="3" t="str">
        <f t="shared" si="14"/>
        <v>30811082mB</v>
      </c>
    </row>
    <row r="189" spans="1:14" x14ac:dyDescent="0.2">
      <c r="A189" s="219" t="s">
        <v>80</v>
      </c>
      <c r="B189" s="251" t="str">
        <f>VLOOKUP(A189,Adr!A:B,2,FALSE)</f>
        <v>Slovenský olympijský a športový výbor</v>
      </c>
      <c r="C189" s="222" t="s">
        <v>1723</v>
      </c>
      <c r="D189" s="224">
        <v>162000</v>
      </c>
      <c r="E189" s="292">
        <v>0</v>
      </c>
      <c r="F189" s="219" t="s">
        <v>214</v>
      </c>
      <c r="G189" s="222" t="s">
        <v>10</v>
      </c>
      <c r="H189" s="222" t="s">
        <v>771</v>
      </c>
      <c r="I189" s="230" t="str">
        <f t="shared" si="10"/>
        <v>30811082m</v>
      </c>
      <c r="J189" s="203" t="str">
        <f t="shared" si="11"/>
        <v>30811082026 03</v>
      </c>
      <c r="K189" s="5"/>
      <c r="L189" s="203" t="str">
        <f t="shared" si="12"/>
        <v>30811082026 03K</v>
      </c>
      <c r="M189" s="5" t="str">
        <f t="shared" si="13"/>
        <v>Slovenský olympijský a športový výbormKSlovenské olympijské a športové múzeum - dobudovanie Výstavnej siene profesora Vladimíra Černušáka</v>
      </c>
      <c r="N189" s="3" t="str">
        <f t="shared" si="14"/>
        <v>30811082mK</v>
      </c>
    </row>
    <row r="190" spans="1:14" x14ac:dyDescent="0.2">
      <c r="A190" s="215" t="s">
        <v>80</v>
      </c>
      <c r="B190" s="251" t="str">
        <f>VLOOKUP(A190,Adr!A:B,2,FALSE)</f>
        <v>Slovenský olympijský a športový výbor</v>
      </c>
      <c r="C190" s="222" t="s">
        <v>1729</v>
      </c>
      <c r="D190" s="224">
        <v>25000</v>
      </c>
      <c r="E190" s="292">
        <v>0</v>
      </c>
      <c r="F190" s="219" t="s">
        <v>216</v>
      </c>
      <c r="G190" s="222" t="s">
        <v>10</v>
      </c>
      <c r="H190" s="222" t="s">
        <v>770</v>
      </c>
      <c r="I190" s="230" t="str">
        <f t="shared" si="10"/>
        <v>30811082o</v>
      </c>
      <c r="J190" s="203" t="str">
        <f t="shared" si="11"/>
        <v>30811082026 03</v>
      </c>
      <c r="K190" s="5"/>
      <c r="L190" s="203" t="str">
        <f t="shared" si="12"/>
        <v>30811082026 03B</v>
      </c>
      <c r="M190" s="5" t="str">
        <f t="shared" si="13"/>
        <v>Slovenský olympijský a športový výboroBPetra Vlhová - 1. miesto</v>
      </c>
      <c r="N190" s="3" t="str">
        <f t="shared" si="14"/>
        <v>30811082oB</v>
      </c>
    </row>
    <row r="191" spans="1:14" x14ac:dyDescent="0.2">
      <c r="A191" s="202" t="s">
        <v>80</v>
      </c>
      <c r="B191" s="251" t="str">
        <f>VLOOKUP(A191,Adr!A:B,2,FALSE)</f>
        <v>Slovenský olympijský a športový výbor</v>
      </c>
      <c r="C191" s="236" t="s">
        <v>1730</v>
      </c>
      <c r="D191" s="223">
        <v>8250</v>
      </c>
      <c r="E191" s="292">
        <v>0</v>
      </c>
      <c r="F191" s="202" t="s">
        <v>216</v>
      </c>
      <c r="G191" s="205" t="s">
        <v>10</v>
      </c>
      <c r="H191" s="222" t="s">
        <v>770</v>
      </c>
      <c r="I191" s="230" t="str">
        <f t="shared" si="10"/>
        <v>30811082o</v>
      </c>
      <c r="J191" s="203" t="str">
        <f t="shared" si="11"/>
        <v>30811082026 03</v>
      </c>
      <c r="K191" s="5"/>
      <c r="L191" s="203" t="str">
        <f t="shared" si="12"/>
        <v>30811082026 03B</v>
      </c>
      <c r="M191" s="5" t="str">
        <f t="shared" si="13"/>
        <v>Slovenský olympijský a športový výboroBPetra Vlhová - 1. miesto - realizačný tím</v>
      </c>
      <c r="N191" s="3" t="str">
        <f t="shared" si="14"/>
        <v>30811082oB</v>
      </c>
    </row>
    <row r="192" spans="1:14" x14ac:dyDescent="0.2">
      <c r="A192" s="242" t="s">
        <v>80</v>
      </c>
      <c r="B192" s="251" t="str">
        <f>VLOOKUP(A192,Adr!A:B,2,FALSE)</f>
        <v>Slovenský olympijský a športový výbor</v>
      </c>
      <c r="C192" s="205" t="s">
        <v>1731</v>
      </c>
      <c r="D192" s="208">
        <v>137500</v>
      </c>
      <c r="E192" s="292">
        <v>0</v>
      </c>
      <c r="F192" s="219" t="s">
        <v>216</v>
      </c>
      <c r="G192" s="265" t="s">
        <v>10</v>
      </c>
      <c r="H192" s="222" t="s">
        <v>770</v>
      </c>
      <c r="I192" s="230" t="str">
        <f t="shared" si="10"/>
        <v>30811082o</v>
      </c>
      <c r="J192" s="203" t="str">
        <f t="shared" si="11"/>
        <v>30811082026 03</v>
      </c>
      <c r="K192" s="5"/>
      <c r="L192" s="203" t="str">
        <f t="shared" si="12"/>
        <v>30811082026 03B</v>
      </c>
      <c r="M192" s="5" t="str">
        <f t="shared" si="13"/>
        <v>Slovenský olympijský a športový výboroBslovenskí hokejisti - 3. miesto</v>
      </c>
      <c r="N192" s="3" t="str">
        <f t="shared" si="14"/>
        <v>30811082oB</v>
      </c>
    </row>
    <row r="193" spans="1:14" x14ac:dyDescent="0.2">
      <c r="A193" s="238" t="s">
        <v>80</v>
      </c>
      <c r="B193" s="251" t="str">
        <f>VLOOKUP(A193,Adr!A:B,2,FALSE)</f>
        <v>Slovenský olympijský a športový výbor</v>
      </c>
      <c r="C193" s="205" t="s">
        <v>1732</v>
      </c>
      <c r="D193" s="208">
        <v>13750</v>
      </c>
      <c r="E193" s="292">
        <v>0</v>
      </c>
      <c r="F193" s="202" t="s">
        <v>216</v>
      </c>
      <c r="G193" s="265" t="s">
        <v>10</v>
      </c>
      <c r="H193" s="222" t="s">
        <v>770</v>
      </c>
      <c r="I193" s="230" t="str">
        <f t="shared" si="10"/>
        <v>30811082o</v>
      </c>
      <c r="J193" s="203" t="str">
        <f t="shared" si="11"/>
        <v>30811082026 03</v>
      </c>
      <c r="K193" s="5"/>
      <c r="L193" s="203" t="str">
        <f t="shared" si="12"/>
        <v>30811082026 03B</v>
      </c>
      <c r="M193" s="5" t="str">
        <f t="shared" si="13"/>
        <v>Slovenský olympijský a športový výboroBslovenskí hokejisti - 3. miesto - realizačný tím</v>
      </c>
      <c r="N193" s="3" t="str">
        <f t="shared" si="14"/>
        <v>30811082oB</v>
      </c>
    </row>
    <row r="194" spans="1:14" x14ac:dyDescent="0.2">
      <c r="A194" s="219" t="s">
        <v>80</v>
      </c>
      <c r="B194" s="251" t="str">
        <f>VLOOKUP(A194,Adr!A:B,2,FALSE)</f>
        <v>Slovenský olympijský a športový výbor</v>
      </c>
      <c r="C194" s="222" t="s">
        <v>1724</v>
      </c>
      <c r="D194" s="224">
        <v>38325</v>
      </c>
      <c r="E194" s="292">
        <v>0</v>
      </c>
      <c r="F194" s="219" t="s">
        <v>216</v>
      </c>
      <c r="G194" s="222" t="s">
        <v>10</v>
      </c>
      <c r="H194" s="222" t="s">
        <v>770</v>
      </c>
      <c r="I194" s="230" t="str">
        <f t="shared" si="10"/>
        <v>30811082o</v>
      </c>
      <c r="J194" s="203" t="str">
        <f t="shared" si="11"/>
        <v>30811082026 03</v>
      </c>
      <c r="K194" s="5"/>
      <c r="L194" s="203" t="str">
        <f t="shared" si="12"/>
        <v>30811082026 03B</v>
      </c>
      <c r="M194" s="5" t="str">
        <f t="shared" si="13"/>
        <v>Slovenský olympijský a športový výboroBzabezpečenie účasti športovej reprezentácie SR na EYOF Friuli Venezia 2023</v>
      </c>
      <c r="N194" s="3" t="str">
        <f t="shared" si="14"/>
        <v>30811082oB</v>
      </c>
    </row>
    <row r="195" spans="1:14" x14ac:dyDescent="0.2">
      <c r="A195" s="219" t="s">
        <v>80</v>
      </c>
      <c r="B195" s="251" t="str">
        <f>VLOOKUP(A195,Adr!A:B,2,FALSE)</f>
        <v>Slovenský olympijský a športový výbor</v>
      </c>
      <c r="C195" s="222" t="s">
        <v>1725</v>
      </c>
      <c r="D195" s="224">
        <v>133310</v>
      </c>
      <c r="E195" s="292">
        <v>0</v>
      </c>
      <c r="F195" s="219" t="s">
        <v>216</v>
      </c>
      <c r="G195" s="222" t="s">
        <v>10</v>
      </c>
      <c r="H195" s="222" t="s">
        <v>770</v>
      </c>
      <c r="I195" s="230" t="str">
        <f t="shared" si="10"/>
        <v>30811082o</v>
      </c>
      <c r="J195" s="203" t="str">
        <f t="shared" si="11"/>
        <v>30811082026 03</v>
      </c>
      <c r="K195" s="5"/>
      <c r="L195" s="203" t="str">
        <f t="shared" si="12"/>
        <v>30811082026 03B</v>
      </c>
      <c r="M195" s="5" t="str">
        <f t="shared" si="13"/>
        <v>Slovenský olympijský a športový výboroBzabezpečenie účasti športovej reprezentácie SR na EYOF Vuokatti 2022</v>
      </c>
      <c r="N195" s="3" t="str">
        <f t="shared" si="14"/>
        <v>30811082oB</v>
      </c>
    </row>
    <row r="196" spans="1:14" ht="22.5" x14ac:dyDescent="0.2">
      <c r="A196" s="202" t="s">
        <v>80</v>
      </c>
      <c r="B196" s="251" t="str">
        <f>VLOOKUP(A196,Adr!A:B,2,FALSE)</f>
        <v>Slovenský olympijský a športový výbor</v>
      </c>
      <c r="C196" s="236" t="s">
        <v>1726</v>
      </c>
      <c r="D196" s="223">
        <v>128365</v>
      </c>
      <c r="E196" s="292">
        <v>0</v>
      </c>
      <c r="F196" s="219" t="s">
        <v>216</v>
      </c>
      <c r="G196" s="222" t="s">
        <v>10</v>
      </c>
      <c r="H196" s="222" t="s">
        <v>770</v>
      </c>
      <c r="I196" s="230" t="str">
        <f t="shared" si="10"/>
        <v>30811082o</v>
      </c>
      <c r="J196" s="203" t="str">
        <f t="shared" si="11"/>
        <v>30811082026 03</v>
      </c>
      <c r="K196" s="5"/>
      <c r="L196" s="203" t="str">
        <f t="shared" si="12"/>
        <v>30811082026 03B</v>
      </c>
      <c r="M196" s="5" t="str">
        <f t="shared" si="13"/>
        <v>Slovenský olympijský a športový výboroBzabezpečenie účasti športovej reprezentácie SR na WG Birmingham 2022</v>
      </c>
      <c r="N196" s="3" t="str">
        <f t="shared" si="14"/>
        <v>30811082oB</v>
      </c>
    </row>
    <row r="197" spans="1:14" ht="22.5" x14ac:dyDescent="0.2">
      <c r="A197" s="202" t="s">
        <v>80</v>
      </c>
      <c r="B197" s="251" t="str">
        <f>VLOOKUP(A197,Adr!A:B,2,FALSE)</f>
        <v>Slovenský olympijský a športový výbor</v>
      </c>
      <c r="C197" s="236" t="s">
        <v>1728</v>
      </c>
      <c r="D197" s="223">
        <v>300550</v>
      </c>
      <c r="E197" s="292">
        <v>0</v>
      </c>
      <c r="F197" s="219" t="s">
        <v>216</v>
      </c>
      <c r="G197" s="222" t="s">
        <v>10</v>
      </c>
      <c r="H197" s="222"/>
      <c r="I197" s="230" t="str">
        <f t="shared" ref="I197:I260" si="15">A197&amp;F197</f>
        <v>30811082o</v>
      </c>
      <c r="J197" s="203" t="str">
        <f t="shared" ref="J197:J260" si="16">A197&amp;G197</f>
        <v>30811082026 03</v>
      </c>
      <c r="K197" s="5"/>
      <c r="L197" s="203" t="str">
        <f t="shared" ref="L197:L260" si="17">A197&amp;G197&amp;H197</f>
        <v>30811082026 03</v>
      </c>
      <c r="M197" s="5" t="str">
        <f t="shared" ref="M197:M260" si="18">B197&amp;F197&amp;H197&amp;C197</f>
        <v>Slovenský olympijský a športový výborozabezpečenie účasti športovej reprezentácie SR na XXIV. zimných olympijských hrách v Pekingu 2022</v>
      </c>
      <c r="N197" s="3" t="str">
        <f t="shared" ref="N197:N260" si="19">+I197&amp;H197</f>
        <v>30811082o</v>
      </c>
    </row>
    <row r="198" spans="1:14" x14ac:dyDescent="0.2">
      <c r="A198" s="215" t="s">
        <v>81</v>
      </c>
      <c r="B198" s="251" t="str">
        <f>VLOOKUP(A198,Adr!A:B,2,FALSE)</f>
        <v>Slovenský paralympijský výbor</v>
      </c>
      <c r="C198" s="222" t="s">
        <v>1497</v>
      </c>
      <c r="D198" s="224">
        <v>1085232</v>
      </c>
      <c r="E198" s="209">
        <v>0</v>
      </c>
      <c r="F198" s="219" t="s">
        <v>204</v>
      </c>
      <c r="G198" s="222" t="s">
        <v>10</v>
      </c>
      <c r="H198" s="222" t="s">
        <v>770</v>
      </c>
      <c r="I198" s="230" t="str">
        <f t="shared" si="15"/>
        <v>31745661c</v>
      </c>
      <c r="J198" s="203" t="str">
        <f t="shared" si="16"/>
        <v>31745661026 03</v>
      </c>
      <c r="K198" s="5"/>
      <c r="L198" s="203" t="str">
        <f t="shared" si="17"/>
        <v>31745661026 03B</v>
      </c>
      <c r="M198" s="5" t="str">
        <f t="shared" si="18"/>
        <v>Slovenský paralympijský výborcBčinnosť Slovenského paralympijského výboru</v>
      </c>
      <c r="N198" s="3" t="str">
        <f t="shared" si="19"/>
        <v>31745661cB</v>
      </c>
    </row>
    <row r="199" spans="1:14" x14ac:dyDescent="0.2">
      <c r="A199" s="215" t="s">
        <v>81</v>
      </c>
      <c r="B199" s="251" t="str">
        <f>VLOOKUP(A199,Adr!A:B,2,FALSE)</f>
        <v>Slovenský paralympijský výbor</v>
      </c>
      <c r="C199" s="222" t="s">
        <v>1432</v>
      </c>
      <c r="D199" s="223">
        <v>48000</v>
      </c>
      <c r="E199" s="209">
        <v>0</v>
      </c>
      <c r="F199" s="219" t="s">
        <v>205</v>
      </c>
      <c r="G199" s="222" t="s">
        <v>10</v>
      </c>
      <c r="H199" s="222" t="s">
        <v>770</v>
      </c>
      <c r="I199" s="230" t="str">
        <f t="shared" si="15"/>
        <v>31745661d</v>
      </c>
      <c r="J199" s="203" t="str">
        <f t="shared" si="16"/>
        <v>31745661026 03</v>
      </c>
      <c r="K199" s="5"/>
      <c r="L199" s="203" t="str">
        <f t="shared" si="17"/>
        <v>31745661026 03B</v>
      </c>
      <c r="M199" s="5" t="str">
        <f t="shared" si="18"/>
        <v>Slovenský paralympijský výbordBAlexandra Rexová + navádzač</v>
      </c>
      <c r="N199" s="3" t="str">
        <f t="shared" si="19"/>
        <v>31745661dB</v>
      </c>
    </row>
    <row r="200" spans="1:14" x14ac:dyDescent="0.2">
      <c r="A200" s="215" t="s">
        <v>81</v>
      </c>
      <c r="B200" s="251" t="str">
        <f>VLOOKUP(A200,Adr!A:B,2,FALSE)</f>
        <v>Slovenský paralympijský výbor</v>
      </c>
      <c r="C200" s="236" t="s">
        <v>1433</v>
      </c>
      <c r="D200" s="223">
        <v>30000</v>
      </c>
      <c r="E200" s="209">
        <v>0</v>
      </c>
      <c r="F200" s="219" t="s">
        <v>205</v>
      </c>
      <c r="G200" s="222" t="s">
        <v>10</v>
      </c>
      <c r="H200" s="222" t="s">
        <v>770</v>
      </c>
      <c r="I200" s="230" t="str">
        <f t="shared" si="15"/>
        <v>31745661d</v>
      </c>
      <c r="J200" s="203" t="str">
        <f t="shared" si="16"/>
        <v>31745661026 03</v>
      </c>
      <c r="K200" s="5"/>
      <c r="L200" s="203" t="str">
        <f t="shared" si="17"/>
        <v>31745661026 03B</v>
      </c>
      <c r="M200" s="5" t="str">
        <f t="shared" si="18"/>
        <v>Slovenský paralympijský výbordBDušan Laczkó</v>
      </c>
      <c r="N200" s="3" t="str">
        <f t="shared" si="19"/>
        <v>31745661dB</v>
      </c>
    </row>
    <row r="201" spans="1:14" x14ac:dyDescent="0.2">
      <c r="A201" s="215" t="s">
        <v>81</v>
      </c>
      <c r="B201" s="251" t="str">
        <f>VLOOKUP(A201,Adr!A:B,2,FALSE)</f>
        <v>Slovenský paralympijský výbor</v>
      </c>
      <c r="C201" s="236" t="s">
        <v>1434</v>
      </c>
      <c r="D201" s="223">
        <v>36000</v>
      </c>
      <c r="E201" s="209">
        <v>0</v>
      </c>
      <c r="F201" s="219" t="s">
        <v>205</v>
      </c>
      <c r="G201" s="222" t="s">
        <v>10</v>
      </c>
      <c r="H201" s="222" t="s">
        <v>770</v>
      </c>
      <c r="I201" s="230" t="str">
        <f t="shared" si="15"/>
        <v>31745661d</v>
      </c>
      <c r="J201" s="203" t="str">
        <f t="shared" si="16"/>
        <v>31745661026 03</v>
      </c>
      <c r="K201" s="5"/>
      <c r="L201" s="203" t="str">
        <f t="shared" si="17"/>
        <v>31745661026 03B</v>
      </c>
      <c r="M201" s="5" t="str">
        <f t="shared" si="18"/>
        <v>Slovenský paralympijský výbordBJakub Krako + navádzač</v>
      </c>
      <c r="N201" s="3" t="str">
        <f t="shared" si="19"/>
        <v>31745661dB</v>
      </c>
    </row>
    <row r="202" spans="1:14" x14ac:dyDescent="0.2">
      <c r="A202" s="215" t="s">
        <v>81</v>
      </c>
      <c r="B202" s="251" t="str">
        <f>VLOOKUP(A202,Adr!A:B,2,FALSE)</f>
        <v>Slovenský paralympijský výbor</v>
      </c>
      <c r="C202" s="222" t="s">
        <v>1435</v>
      </c>
      <c r="D202" s="224">
        <v>30000</v>
      </c>
      <c r="E202" s="209">
        <v>0</v>
      </c>
      <c r="F202" s="219" t="s">
        <v>205</v>
      </c>
      <c r="G202" s="222" t="s">
        <v>10</v>
      </c>
      <c r="H202" s="222" t="s">
        <v>770</v>
      </c>
      <c r="I202" s="230" t="str">
        <f t="shared" si="15"/>
        <v>31745661d</v>
      </c>
      <c r="J202" s="203" t="str">
        <f t="shared" si="16"/>
        <v>31745661026 03</v>
      </c>
      <c r="K202" s="5"/>
      <c r="L202" s="203" t="str">
        <f t="shared" si="17"/>
        <v>31745661026 03B</v>
      </c>
      <c r="M202" s="5" t="str">
        <f t="shared" si="18"/>
        <v>Slovenský paralympijský výbordBLadislav Čuchran</v>
      </c>
      <c r="N202" s="3" t="str">
        <f t="shared" si="19"/>
        <v>31745661dB</v>
      </c>
    </row>
    <row r="203" spans="1:14" x14ac:dyDescent="0.2">
      <c r="A203" s="215" t="s">
        <v>81</v>
      </c>
      <c r="B203" s="251" t="str">
        <f>VLOOKUP(A203,Adr!A:B,2,FALSE)</f>
        <v>Slovenský paralympijský výbor</v>
      </c>
      <c r="C203" s="222" t="s">
        <v>1436</v>
      </c>
      <c r="D203" s="223">
        <v>48000</v>
      </c>
      <c r="E203" s="209">
        <v>0</v>
      </c>
      <c r="F203" s="219" t="s">
        <v>205</v>
      </c>
      <c r="G203" s="222" t="s">
        <v>10</v>
      </c>
      <c r="H203" s="222" t="s">
        <v>770</v>
      </c>
      <c r="I203" s="230" t="str">
        <f t="shared" si="15"/>
        <v>31745661d</v>
      </c>
      <c r="J203" s="203" t="str">
        <f t="shared" si="16"/>
        <v>31745661026 03</v>
      </c>
      <c r="K203" s="5"/>
      <c r="L203" s="203" t="str">
        <f t="shared" si="17"/>
        <v>31745661026 03B</v>
      </c>
      <c r="M203" s="5" t="str">
        <f t="shared" si="18"/>
        <v>Slovenský paralympijský výbordBMarek Kubačka + navádzač</v>
      </c>
      <c r="N203" s="3" t="str">
        <f t="shared" si="19"/>
        <v>31745661dB</v>
      </c>
    </row>
    <row r="204" spans="1:14" x14ac:dyDescent="0.2">
      <c r="A204" s="215" t="s">
        <v>81</v>
      </c>
      <c r="B204" s="251" t="str">
        <f>VLOOKUP(A204,Adr!A:B,2,FALSE)</f>
        <v>Slovenský paralympijský výbor</v>
      </c>
      <c r="C204" s="236" t="s">
        <v>1289</v>
      </c>
      <c r="D204" s="223">
        <v>40000</v>
      </c>
      <c r="E204" s="209">
        <v>0</v>
      </c>
      <c r="F204" s="219" t="s">
        <v>205</v>
      </c>
      <c r="G204" s="222" t="s">
        <v>10</v>
      </c>
      <c r="H204" s="222" t="s">
        <v>770</v>
      </c>
      <c r="I204" s="230" t="str">
        <f t="shared" si="15"/>
        <v>31745661d</v>
      </c>
      <c r="J204" s="203" t="str">
        <f t="shared" si="16"/>
        <v>31745661026 03</v>
      </c>
      <c r="K204" s="5"/>
      <c r="L204" s="203" t="str">
        <f t="shared" si="17"/>
        <v>31745661026 03B</v>
      </c>
      <c r="M204" s="5" t="str">
        <f t="shared" si="18"/>
        <v>Slovenský paralympijský výbordBMarián Kuřeja</v>
      </c>
      <c r="N204" s="3" t="str">
        <f t="shared" si="19"/>
        <v>31745661dB</v>
      </c>
    </row>
    <row r="205" spans="1:14" x14ac:dyDescent="0.2">
      <c r="A205" s="215" t="s">
        <v>81</v>
      </c>
      <c r="B205" s="251" t="str">
        <f>VLOOKUP(A205,Adr!A:B,2,FALSE)</f>
        <v>Slovenský paralympijský výbor</v>
      </c>
      <c r="C205" s="222" t="s">
        <v>1290</v>
      </c>
      <c r="D205" s="224">
        <v>25000</v>
      </c>
      <c r="E205" s="209">
        <v>0</v>
      </c>
      <c r="F205" s="219" t="s">
        <v>205</v>
      </c>
      <c r="G205" s="222" t="s">
        <v>10</v>
      </c>
      <c r="H205" s="222" t="s">
        <v>770</v>
      </c>
      <c r="I205" s="230" t="str">
        <f t="shared" si="15"/>
        <v>31745661d</v>
      </c>
      <c r="J205" s="203" t="str">
        <f t="shared" si="16"/>
        <v>31745661026 03</v>
      </c>
      <c r="K205" s="5"/>
      <c r="L205" s="203" t="str">
        <f t="shared" si="17"/>
        <v>31745661026 03B</v>
      </c>
      <c r="M205" s="5" t="str">
        <f t="shared" si="18"/>
        <v>Slovenský paralympijský výbordBMartin France</v>
      </c>
      <c r="N205" s="3" t="str">
        <f t="shared" si="19"/>
        <v>31745661dB</v>
      </c>
    </row>
    <row r="206" spans="1:14" x14ac:dyDescent="0.2">
      <c r="A206" s="215" t="s">
        <v>81</v>
      </c>
      <c r="B206" s="251" t="str">
        <f>VLOOKUP(A206,Adr!A:B,2,FALSE)</f>
        <v>Slovenský paralympijský výbor</v>
      </c>
      <c r="C206" s="222" t="s">
        <v>1437</v>
      </c>
      <c r="D206" s="224">
        <v>36000</v>
      </c>
      <c r="E206" s="209">
        <v>0</v>
      </c>
      <c r="F206" s="219" t="s">
        <v>205</v>
      </c>
      <c r="G206" s="222" t="s">
        <v>10</v>
      </c>
      <c r="H206" s="222" t="s">
        <v>770</v>
      </c>
      <c r="I206" s="230" t="str">
        <f t="shared" si="15"/>
        <v>31745661d</v>
      </c>
      <c r="J206" s="203" t="str">
        <f t="shared" si="16"/>
        <v>31745661026 03</v>
      </c>
      <c r="K206" s="5"/>
      <c r="L206" s="203" t="str">
        <f t="shared" si="17"/>
        <v>31745661026 03B</v>
      </c>
      <c r="M206" s="5" t="str">
        <f t="shared" si="18"/>
        <v>Slovenský paralympijský výbordBMiroslav Haraus + navádzač</v>
      </c>
      <c r="N206" s="3" t="str">
        <f t="shared" si="19"/>
        <v>31745661dB</v>
      </c>
    </row>
    <row r="207" spans="1:14" x14ac:dyDescent="0.2">
      <c r="A207" s="215" t="s">
        <v>81</v>
      </c>
      <c r="B207" s="251" t="str">
        <f>VLOOKUP(A207,Adr!A:B,2,FALSE)</f>
        <v>Slovenský paralympijský výbor</v>
      </c>
      <c r="C207" s="236" t="s">
        <v>1291</v>
      </c>
      <c r="D207" s="224">
        <v>30000</v>
      </c>
      <c r="E207" s="209">
        <v>0</v>
      </c>
      <c r="F207" s="219" t="s">
        <v>205</v>
      </c>
      <c r="G207" s="222" t="s">
        <v>10</v>
      </c>
      <c r="H207" s="222" t="s">
        <v>770</v>
      </c>
      <c r="I207" s="230" t="str">
        <f t="shared" si="15"/>
        <v>31745661d</v>
      </c>
      <c r="J207" s="203" t="str">
        <f t="shared" si="16"/>
        <v>31745661026 03</v>
      </c>
      <c r="K207" s="5"/>
      <c r="L207" s="203" t="str">
        <f t="shared" si="17"/>
        <v>31745661026 03B</v>
      </c>
      <c r="M207" s="5" t="str">
        <f t="shared" si="18"/>
        <v>Slovenský paralympijský výbordBPetra Smaržová</v>
      </c>
      <c r="N207" s="3" t="str">
        <f t="shared" si="19"/>
        <v>31745661dB</v>
      </c>
    </row>
    <row r="208" spans="1:14" x14ac:dyDescent="0.2">
      <c r="A208" s="215" t="s">
        <v>81</v>
      </c>
      <c r="B208" s="251" t="str">
        <f>VLOOKUP(A208,Adr!A:B,2,FALSE)</f>
        <v>Slovenský paralympijský výbor</v>
      </c>
      <c r="C208" s="222" t="s">
        <v>1292</v>
      </c>
      <c r="D208" s="224">
        <v>30000</v>
      </c>
      <c r="E208" s="209">
        <v>0</v>
      </c>
      <c r="F208" s="219" t="s">
        <v>205</v>
      </c>
      <c r="G208" s="222" t="s">
        <v>10</v>
      </c>
      <c r="H208" s="222" t="s">
        <v>770</v>
      </c>
      <c r="I208" s="230" t="str">
        <f t="shared" si="15"/>
        <v>31745661d</v>
      </c>
      <c r="J208" s="203" t="str">
        <f t="shared" si="16"/>
        <v>31745661026 03</v>
      </c>
      <c r="K208" s="5"/>
      <c r="L208" s="203" t="str">
        <f t="shared" si="17"/>
        <v>31745661026 03B</v>
      </c>
      <c r="M208" s="5" t="str">
        <f t="shared" si="18"/>
        <v>Slovenský paralympijský výbordBRadoslav Malenovský</v>
      </c>
      <c r="N208" s="3" t="str">
        <f t="shared" si="19"/>
        <v>31745661dB</v>
      </c>
    </row>
    <row r="209" spans="1:14" x14ac:dyDescent="0.2">
      <c r="A209" s="215" t="s">
        <v>81</v>
      </c>
      <c r="B209" s="251" t="str">
        <f>VLOOKUP(A209,Adr!A:B,2,FALSE)</f>
        <v>Slovenský paralympijský výbor</v>
      </c>
      <c r="C209" s="222" t="s">
        <v>1293</v>
      </c>
      <c r="D209" s="224">
        <v>15000</v>
      </c>
      <c r="E209" s="209">
        <v>0</v>
      </c>
      <c r="F209" s="219" t="s">
        <v>205</v>
      </c>
      <c r="G209" s="222" t="s">
        <v>10</v>
      </c>
      <c r="H209" s="222" t="s">
        <v>770</v>
      </c>
      <c r="I209" s="230" t="str">
        <f t="shared" si="15"/>
        <v>31745661d</v>
      </c>
      <c r="J209" s="203" t="str">
        <f t="shared" si="16"/>
        <v>31745661026 03</v>
      </c>
      <c r="K209" s="5"/>
      <c r="L209" s="203" t="str">
        <f t="shared" si="17"/>
        <v>31745661026 03B</v>
      </c>
      <c r="M209" s="5" t="str">
        <f t="shared" si="18"/>
        <v>Slovenský paralympijský výbordBTatiana Blattnerová</v>
      </c>
      <c r="N209" s="3" t="str">
        <f t="shared" si="19"/>
        <v>31745661dB</v>
      </c>
    </row>
    <row r="210" spans="1:14" x14ac:dyDescent="0.2">
      <c r="A210" s="215" t="s">
        <v>81</v>
      </c>
      <c r="B210" s="251" t="str">
        <f>VLOOKUP(A210,Adr!A:B,2,FALSE)</f>
        <v>Slovenský paralympijský výbor</v>
      </c>
      <c r="C210" s="222" t="s">
        <v>1294</v>
      </c>
      <c r="D210" s="224">
        <v>50000</v>
      </c>
      <c r="E210" s="209">
        <v>0</v>
      </c>
      <c r="F210" s="202" t="s">
        <v>205</v>
      </c>
      <c r="G210" s="222" t="s">
        <v>10</v>
      </c>
      <c r="H210" s="222" t="s">
        <v>770</v>
      </c>
      <c r="I210" s="230" t="str">
        <f t="shared" si="15"/>
        <v>31745661d</v>
      </c>
      <c r="J210" s="203" t="str">
        <f t="shared" si="16"/>
        <v>31745661026 03</v>
      </c>
      <c r="K210" s="5"/>
      <c r="L210" s="203" t="str">
        <f t="shared" si="17"/>
        <v>31745661026 03B</v>
      </c>
      <c r="M210" s="5" t="str">
        <f t="shared" si="18"/>
        <v>Slovenský paralympijský výbordBVeronika Vadovičová</v>
      </c>
      <c r="N210" s="3" t="str">
        <f t="shared" si="19"/>
        <v>31745661dB</v>
      </c>
    </row>
    <row r="211" spans="1:14" x14ac:dyDescent="0.2">
      <c r="A211" s="202" t="s">
        <v>81</v>
      </c>
      <c r="B211" s="251" t="str">
        <f>VLOOKUP(A211,Adr!A:B,2,FALSE)</f>
        <v>Slovenský paralympijský výbor</v>
      </c>
      <c r="C211" s="236" t="s">
        <v>1733</v>
      </c>
      <c r="D211" s="223">
        <v>25000</v>
      </c>
      <c r="E211" s="292">
        <v>0</v>
      </c>
      <c r="F211" s="219" t="s">
        <v>216</v>
      </c>
      <c r="G211" s="205" t="s">
        <v>10</v>
      </c>
      <c r="H211" s="222" t="s">
        <v>770</v>
      </c>
      <c r="I211" s="230" t="str">
        <f t="shared" si="15"/>
        <v>31745661o</v>
      </c>
      <c r="J211" s="203" t="str">
        <f t="shared" si="16"/>
        <v>31745661026 03</v>
      </c>
      <c r="K211" s="5"/>
      <c r="L211" s="203" t="str">
        <f t="shared" si="17"/>
        <v>31745661026 03B</v>
      </c>
      <c r="M211" s="5" t="str">
        <f t="shared" si="18"/>
        <v>Slovenský paralympijský výboroBAlexandra Rexová - 1. miesto</v>
      </c>
      <c r="N211" s="3" t="str">
        <f t="shared" si="19"/>
        <v>31745661oB</v>
      </c>
    </row>
    <row r="212" spans="1:14" x14ac:dyDescent="0.2">
      <c r="A212" s="202" t="s">
        <v>81</v>
      </c>
      <c r="B212" s="251" t="str">
        <f>VLOOKUP(A212,Adr!A:B,2,FALSE)</f>
        <v>Slovenský paralympijský výbor</v>
      </c>
      <c r="C212" s="236" t="s">
        <v>1734</v>
      </c>
      <c r="D212" s="223">
        <v>8250</v>
      </c>
      <c r="E212" s="292">
        <v>0</v>
      </c>
      <c r="F212" s="202" t="s">
        <v>216</v>
      </c>
      <c r="G212" s="205" t="s">
        <v>10</v>
      </c>
      <c r="H212" s="222" t="s">
        <v>770</v>
      </c>
      <c r="I212" s="230" t="str">
        <f t="shared" si="15"/>
        <v>31745661o</v>
      </c>
      <c r="J212" s="203" t="str">
        <f t="shared" si="16"/>
        <v>31745661026 03</v>
      </c>
      <c r="K212" s="5"/>
      <c r="L212" s="203" t="str">
        <f t="shared" si="17"/>
        <v>31745661026 03B</v>
      </c>
      <c r="M212" s="5" t="str">
        <f t="shared" si="18"/>
        <v>Slovenský paralympijský výboroBAlexandra Rexová - 1. miesto - realizačný tím</v>
      </c>
      <c r="N212" s="3" t="str">
        <f t="shared" si="19"/>
        <v>31745661oB</v>
      </c>
    </row>
    <row r="213" spans="1:14" x14ac:dyDescent="0.2">
      <c r="A213" s="202" t="s">
        <v>81</v>
      </c>
      <c r="B213" s="251" t="str">
        <f>VLOOKUP(A213,Adr!A:B,2,FALSE)</f>
        <v>Slovenský paralympijský výbor</v>
      </c>
      <c r="C213" s="236" t="s">
        <v>1735</v>
      </c>
      <c r="D213" s="223">
        <v>15000</v>
      </c>
      <c r="E213" s="292">
        <v>0</v>
      </c>
      <c r="F213" s="219" t="s">
        <v>216</v>
      </c>
      <c r="G213" s="205" t="s">
        <v>10</v>
      </c>
      <c r="H213" s="222" t="s">
        <v>770</v>
      </c>
      <c r="I213" s="230" t="str">
        <f t="shared" si="15"/>
        <v>31745661o</v>
      </c>
      <c r="J213" s="203" t="str">
        <f t="shared" si="16"/>
        <v>31745661026 03</v>
      </c>
      <c r="K213" s="5"/>
      <c r="L213" s="203" t="str">
        <f t="shared" si="17"/>
        <v>31745661026 03B</v>
      </c>
      <c r="M213" s="5" t="str">
        <f t="shared" si="18"/>
        <v>Slovenský paralympijský výboroBAlexandra Rexová - 3. miesto</v>
      </c>
      <c r="N213" s="3" t="str">
        <f t="shared" si="19"/>
        <v>31745661oB</v>
      </c>
    </row>
    <row r="214" spans="1:14" x14ac:dyDescent="0.2">
      <c r="A214" s="242" t="s">
        <v>81</v>
      </c>
      <c r="B214" s="251" t="str">
        <f>VLOOKUP(A214,Adr!A:B,2,FALSE)</f>
        <v>Slovenský paralympijský výbor</v>
      </c>
      <c r="C214" s="205" t="s">
        <v>1736</v>
      </c>
      <c r="D214" s="208">
        <v>4950</v>
      </c>
      <c r="E214" s="292">
        <v>0</v>
      </c>
      <c r="F214" s="202" t="s">
        <v>216</v>
      </c>
      <c r="G214" s="265" t="s">
        <v>10</v>
      </c>
      <c r="H214" s="222" t="s">
        <v>770</v>
      </c>
      <c r="I214" s="230" t="str">
        <f t="shared" si="15"/>
        <v>31745661o</v>
      </c>
      <c r="J214" s="203" t="str">
        <f t="shared" si="16"/>
        <v>31745661026 03</v>
      </c>
      <c r="K214" s="5"/>
      <c r="L214" s="203" t="str">
        <f t="shared" si="17"/>
        <v>31745661026 03B</v>
      </c>
      <c r="M214" s="5" t="str">
        <f t="shared" si="18"/>
        <v>Slovenský paralympijský výboroBAlexandra Rexová - 3. miesto - realizačný tím</v>
      </c>
      <c r="N214" s="3" t="str">
        <f t="shared" si="19"/>
        <v>31745661oB</v>
      </c>
    </row>
    <row r="215" spans="1:14" x14ac:dyDescent="0.2">
      <c r="A215" s="238" t="s">
        <v>81</v>
      </c>
      <c r="B215" s="251" t="str">
        <f>VLOOKUP(A215,Adr!A:B,2,FALSE)</f>
        <v>Slovenský paralympijský výbor</v>
      </c>
      <c r="C215" s="205" t="s">
        <v>1737</v>
      </c>
      <c r="D215" s="208">
        <v>10000</v>
      </c>
      <c r="E215" s="292">
        <v>0</v>
      </c>
      <c r="F215" s="219" t="s">
        <v>216</v>
      </c>
      <c r="G215" s="205" t="s">
        <v>10</v>
      </c>
      <c r="H215" s="222" t="s">
        <v>770</v>
      </c>
      <c r="I215" s="230" t="str">
        <f t="shared" si="15"/>
        <v>31745661o</v>
      </c>
      <c r="J215" s="203" t="str">
        <f t="shared" si="16"/>
        <v>31745661026 03</v>
      </c>
      <c r="K215" s="5"/>
      <c r="L215" s="203" t="str">
        <f t="shared" si="17"/>
        <v>31745661026 03B</v>
      </c>
      <c r="M215" s="5" t="str">
        <f t="shared" si="18"/>
        <v>Slovenský paralympijský výboroBAlexandra Rexová - 4. miesto</v>
      </c>
      <c r="N215" s="3" t="str">
        <f t="shared" si="19"/>
        <v>31745661oB</v>
      </c>
    </row>
    <row r="216" spans="1:14" x14ac:dyDescent="0.2">
      <c r="A216" s="238" t="s">
        <v>81</v>
      </c>
      <c r="B216" s="251" t="str">
        <f>VLOOKUP(A216,Adr!A:B,2,FALSE)</f>
        <v>Slovenský paralympijský výbor</v>
      </c>
      <c r="C216" s="205" t="s">
        <v>1738</v>
      </c>
      <c r="D216" s="208">
        <v>3300</v>
      </c>
      <c r="E216" s="292">
        <v>0</v>
      </c>
      <c r="F216" s="202" t="s">
        <v>216</v>
      </c>
      <c r="G216" s="205" t="s">
        <v>10</v>
      </c>
      <c r="H216" s="222" t="s">
        <v>770</v>
      </c>
      <c r="I216" s="230" t="str">
        <f t="shared" si="15"/>
        <v>31745661o</v>
      </c>
      <c r="J216" s="203" t="str">
        <f t="shared" si="16"/>
        <v>31745661026 03</v>
      </c>
      <c r="K216" s="5"/>
      <c r="L216" s="203" t="str">
        <f t="shared" si="17"/>
        <v>31745661026 03B</v>
      </c>
      <c r="M216" s="5" t="str">
        <f t="shared" si="18"/>
        <v>Slovenský paralympijský výboroBAlexandra Rexová - 4. miesto - realizačný tím</v>
      </c>
      <c r="N216" s="3" t="str">
        <f t="shared" si="19"/>
        <v>31745661oB</v>
      </c>
    </row>
    <row r="217" spans="1:14" x14ac:dyDescent="0.2">
      <c r="A217" s="202" t="s">
        <v>81</v>
      </c>
      <c r="B217" s="251" t="str">
        <f>VLOOKUP(A217,Adr!A:B,2,FALSE)</f>
        <v>Slovenský paralympijský výbor</v>
      </c>
      <c r="C217" s="236" t="s">
        <v>1739</v>
      </c>
      <c r="D217" s="223">
        <v>7500</v>
      </c>
      <c r="E217" s="292">
        <v>0</v>
      </c>
      <c r="F217" s="219" t="s">
        <v>216</v>
      </c>
      <c r="G217" s="205" t="s">
        <v>10</v>
      </c>
      <c r="H217" s="222" t="s">
        <v>770</v>
      </c>
      <c r="I217" s="230" t="str">
        <f t="shared" si="15"/>
        <v>31745661o</v>
      </c>
      <c r="J217" s="203" t="str">
        <f t="shared" si="16"/>
        <v>31745661026 03</v>
      </c>
      <c r="K217" s="5"/>
      <c r="L217" s="203" t="str">
        <f t="shared" si="17"/>
        <v>31745661026 03B</v>
      </c>
      <c r="M217" s="5" t="str">
        <f t="shared" si="18"/>
        <v>Slovenský paralympijský výboroBAlexandra Rexová - 5. miesto</v>
      </c>
      <c r="N217" s="3" t="str">
        <f t="shared" si="19"/>
        <v>31745661oB</v>
      </c>
    </row>
    <row r="218" spans="1:14" x14ac:dyDescent="0.2">
      <c r="A218" s="238" t="s">
        <v>81</v>
      </c>
      <c r="B218" s="251" t="str">
        <f>VLOOKUP(A218,Adr!A:B,2,FALSE)</f>
        <v>Slovenský paralympijský výbor</v>
      </c>
      <c r="C218" s="205" t="s">
        <v>1740</v>
      </c>
      <c r="D218" s="208">
        <v>2475</v>
      </c>
      <c r="E218" s="292">
        <v>0</v>
      </c>
      <c r="F218" s="202" t="s">
        <v>216</v>
      </c>
      <c r="G218" s="205" t="s">
        <v>10</v>
      </c>
      <c r="H218" s="222" t="s">
        <v>770</v>
      </c>
      <c r="I218" s="230" t="str">
        <f t="shared" si="15"/>
        <v>31745661o</v>
      </c>
      <c r="J218" s="203" t="str">
        <f t="shared" si="16"/>
        <v>31745661026 03</v>
      </c>
      <c r="K218" s="5"/>
      <c r="L218" s="203" t="str">
        <f t="shared" si="17"/>
        <v>31745661026 03B</v>
      </c>
      <c r="M218" s="5" t="str">
        <f t="shared" si="18"/>
        <v>Slovenský paralympijský výboroBAlexandra Rexová - 5. miesto - realizačný tím</v>
      </c>
      <c r="N218" s="3" t="str">
        <f t="shared" si="19"/>
        <v>31745661oB</v>
      </c>
    </row>
    <row r="219" spans="1:14" x14ac:dyDescent="0.2">
      <c r="A219" s="202" t="s">
        <v>81</v>
      </c>
      <c r="B219" s="251" t="str">
        <f>VLOOKUP(A219,Adr!A:B,2,FALSE)</f>
        <v>Slovenský paralympijský výbor</v>
      </c>
      <c r="C219" s="236" t="s">
        <v>1741</v>
      </c>
      <c r="D219" s="223">
        <v>25000</v>
      </c>
      <c r="E219" s="292">
        <v>0</v>
      </c>
      <c r="F219" s="219" t="s">
        <v>216</v>
      </c>
      <c r="G219" s="205" t="s">
        <v>10</v>
      </c>
      <c r="H219" s="222" t="s">
        <v>770</v>
      </c>
      <c r="I219" s="230" t="str">
        <f t="shared" si="15"/>
        <v>31745661o</v>
      </c>
      <c r="J219" s="203" t="str">
        <f t="shared" si="16"/>
        <v>31745661026 03</v>
      </c>
      <c r="K219" s="5"/>
      <c r="L219" s="203" t="str">
        <f t="shared" si="17"/>
        <v>31745661026 03B</v>
      </c>
      <c r="M219" s="5" t="str">
        <f t="shared" si="18"/>
        <v>Slovenský paralympijský výboroBHenrieta Farkašová - 1. miesto</v>
      </c>
      <c r="N219" s="3" t="str">
        <f t="shared" si="19"/>
        <v>31745661oB</v>
      </c>
    </row>
    <row r="220" spans="1:14" x14ac:dyDescent="0.2">
      <c r="A220" s="202" t="s">
        <v>81</v>
      </c>
      <c r="B220" s="251" t="str">
        <f>VLOOKUP(A220,Adr!A:B,2,FALSE)</f>
        <v>Slovenský paralympijský výbor</v>
      </c>
      <c r="C220" s="236" t="s">
        <v>1741</v>
      </c>
      <c r="D220" s="223">
        <v>25000</v>
      </c>
      <c r="E220" s="292">
        <v>0</v>
      </c>
      <c r="F220" s="202" t="s">
        <v>216</v>
      </c>
      <c r="G220" s="205" t="s">
        <v>10</v>
      </c>
      <c r="H220" s="222" t="s">
        <v>770</v>
      </c>
      <c r="I220" s="230" t="str">
        <f t="shared" si="15"/>
        <v>31745661o</v>
      </c>
      <c r="J220" s="203" t="str">
        <f t="shared" si="16"/>
        <v>31745661026 03</v>
      </c>
      <c r="K220" s="5"/>
      <c r="L220" s="203" t="str">
        <f t="shared" si="17"/>
        <v>31745661026 03B</v>
      </c>
      <c r="M220" s="5" t="str">
        <f t="shared" si="18"/>
        <v>Slovenský paralympijský výboroBHenrieta Farkašová - 1. miesto</v>
      </c>
      <c r="N220" s="3" t="str">
        <f t="shared" si="19"/>
        <v>31745661oB</v>
      </c>
    </row>
    <row r="221" spans="1:14" x14ac:dyDescent="0.2">
      <c r="A221" s="242" t="s">
        <v>81</v>
      </c>
      <c r="B221" s="251" t="str">
        <f>VLOOKUP(A221,Adr!A:B,2,FALSE)</f>
        <v>Slovenský paralympijský výbor</v>
      </c>
      <c r="C221" s="205" t="s">
        <v>1742</v>
      </c>
      <c r="D221" s="208">
        <v>8250</v>
      </c>
      <c r="E221" s="292">
        <v>0</v>
      </c>
      <c r="F221" s="219" t="s">
        <v>216</v>
      </c>
      <c r="G221" s="265" t="s">
        <v>10</v>
      </c>
      <c r="H221" s="222" t="s">
        <v>770</v>
      </c>
      <c r="I221" s="230" t="str">
        <f t="shared" si="15"/>
        <v>31745661o</v>
      </c>
      <c r="J221" s="203" t="str">
        <f t="shared" si="16"/>
        <v>31745661026 03</v>
      </c>
      <c r="K221" s="5"/>
      <c r="L221" s="203" t="str">
        <f t="shared" si="17"/>
        <v>31745661026 03B</v>
      </c>
      <c r="M221" s="5" t="str">
        <f t="shared" si="18"/>
        <v>Slovenský paralympijský výboroBHenrieta Farkašová - 1. miesto - realizačný tím</v>
      </c>
      <c r="N221" s="3" t="str">
        <f t="shared" si="19"/>
        <v>31745661oB</v>
      </c>
    </row>
    <row r="222" spans="1:14" x14ac:dyDescent="0.2">
      <c r="A222" s="202" t="s">
        <v>81</v>
      </c>
      <c r="B222" s="251" t="str">
        <f>VLOOKUP(A222,Adr!A:B,2,FALSE)</f>
        <v>Slovenský paralympijský výbor</v>
      </c>
      <c r="C222" s="236" t="s">
        <v>1742</v>
      </c>
      <c r="D222" s="223">
        <v>8250</v>
      </c>
      <c r="E222" s="292">
        <v>0</v>
      </c>
      <c r="F222" s="202" t="s">
        <v>216</v>
      </c>
      <c r="G222" s="205" t="s">
        <v>10</v>
      </c>
      <c r="H222" s="222" t="s">
        <v>770</v>
      </c>
      <c r="I222" s="230" t="str">
        <f t="shared" si="15"/>
        <v>31745661o</v>
      </c>
      <c r="J222" s="203" t="str">
        <f t="shared" si="16"/>
        <v>31745661026 03</v>
      </c>
      <c r="K222" s="5"/>
      <c r="L222" s="203" t="str">
        <f t="shared" si="17"/>
        <v>31745661026 03B</v>
      </c>
      <c r="M222" s="5" t="str">
        <f t="shared" si="18"/>
        <v>Slovenský paralympijský výboroBHenrieta Farkašová - 1. miesto - realizačný tím</v>
      </c>
      <c r="N222" s="3" t="str">
        <f t="shared" si="19"/>
        <v>31745661oB</v>
      </c>
    </row>
    <row r="223" spans="1:14" x14ac:dyDescent="0.2">
      <c r="A223" s="202" t="s">
        <v>81</v>
      </c>
      <c r="B223" s="251" t="str">
        <f>VLOOKUP(A223,Adr!A:B,2,FALSE)</f>
        <v>Slovenský paralympijský výbor</v>
      </c>
      <c r="C223" s="236" t="s">
        <v>1743</v>
      </c>
      <c r="D223" s="223">
        <v>10000</v>
      </c>
      <c r="E223" s="292">
        <v>0</v>
      </c>
      <c r="F223" s="219" t="s">
        <v>216</v>
      </c>
      <c r="G223" s="205" t="s">
        <v>10</v>
      </c>
      <c r="H223" s="222" t="s">
        <v>770</v>
      </c>
      <c r="I223" s="230" t="str">
        <f t="shared" si="15"/>
        <v>31745661o</v>
      </c>
      <c r="J223" s="203" t="str">
        <f t="shared" si="16"/>
        <v>31745661026 03</v>
      </c>
      <c r="K223" s="5"/>
      <c r="L223" s="203" t="str">
        <f t="shared" si="17"/>
        <v>31745661026 03B</v>
      </c>
      <c r="M223" s="5" t="str">
        <f t="shared" si="18"/>
        <v>Slovenský paralympijský výboroBJakub Krako - 4. miesto</v>
      </c>
      <c r="N223" s="3" t="str">
        <f t="shared" si="19"/>
        <v>31745661oB</v>
      </c>
    </row>
    <row r="224" spans="1:14" x14ac:dyDescent="0.2">
      <c r="A224" s="202" t="s">
        <v>81</v>
      </c>
      <c r="B224" s="251" t="str">
        <f>VLOOKUP(A224,Adr!A:B,2,FALSE)</f>
        <v>Slovenský paralympijský výbor</v>
      </c>
      <c r="C224" s="236" t="s">
        <v>1744</v>
      </c>
      <c r="D224" s="223">
        <v>3300</v>
      </c>
      <c r="E224" s="292">
        <v>0</v>
      </c>
      <c r="F224" s="202" t="s">
        <v>216</v>
      </c>
      <c r="G224" s="205" t="s">
        <v>10</v>
      </c>
      <c r="H224" s="222" t="s">
        <v>770</v>
      </c>
      <c r="I224" s="230" t="str">
        <f t="shared" si="15"/>
        <v>31745661o</v>
      </c>
      <c r="J224" s="203" t="str">
        <f t="shared" si="16"/>
        <v>31745661026 03</v>
      </c>
      <c r="K224" s="5"/>
      <c r="L224" s="203" t="str">
        <f t="shared" si="17"/>
        <v>31745661026 03B</v>
      </c>
      <c r="M224" s="5" t="str">
        <f t="shared" si="18"/>
        <v>Slovenský paralympijský výboroBJakub Krako - 4. miesto - realizačný tím</v>
      </c>
      <c r="N224" s="3" t="str">
        <f t="shared" si="19"/>
        <v>31745661oB</v>
      </c>
    </row>
    <row r="225" spans="1:14" x14ac:dyDescent="0.2">
      <c r="A225" s="202" t="s">
        <v>81</v>
      </c>
      <c r="B225" s="251" t="str">
        <f>VLOOKUP(A225,Adr!A:B,2,FALSE)</f>
        <v>Slovenský paralympijský výbor</v>
      </c>
      <c r="C225" s="236" t="s">
        <v>1745</v>
      </c>
      <c r="D225" s="223">
        <v>7500</v>
      </c>
      <c r="E225" s="292">
        <v>0</v>
      </c>
      <c r="F225" s="219" t="s">
        <v>216</v>
      </c>
      <c r="G225" s="205" t="s">
        <v>10</v>
      </c>
      <c r="H225" s="222" t="s">
        <v>770</v>
      </c>
      <c r="I225" s="230" t="str">
        <f t="shared" si="15"/>
        <v>31745661o</v>
      </c>
      <c r="J225" s="203" t="str">
        <f t="shared" si="16"/>
        <v>31745661026 03</v>
      </c>
      <c r="K225" s="5"/>
      <c r="L225" s="203" t="str">
        <f t="shared" si="17"/>
        <v>31745661026 03B</v>
      </c>
      <c r="M225" s="5" t="str">
        <f t="shared" si="18"/>
        <v>Slovenský paralympijský výboroBJakub Krako - 5. miesto</v>
      </c>
      <c r="N225" s="3" t="str">
        <f t="shared" si="19"/>
        <v>31745661oB</v>
      </c>
    </row>
    <row r="226" spans="1:14" x14ac:dyDescent="0.2">
      <c r="A226" s="202" t="s">
        <v>81</v>
      </c>
      <c r="B226" s="251" t="str">
        <f>VLOOKUP(A226,Adr!A:B,2,FALSE)</f>
        <v>Slovenský paralympijský výbor</v>
      </c>
      <c r="C226" s="236" t="s">
        <v>1746</v>
      </c>
      <c r="D226" s="223">
        <v>2475</v>
      </c>
      <c r="E226" s="292">
        <v>0</v>
      </c>
      <c r="F226" s="202" t="s">
        <v>216</v>
      </c>
      <c r="G226" s="205" t="s">
        <v>10</v>
      </c>
      <c r="H226" s="222" t="s">
        <v>770</v>
      </c>
      <c r="I226" s="230" t="str">
        <f t="shared" si="15"/>
        <v>31745661o</v>
      </c>
      <c r="J226" s="203" t="str">
        <f t="shared" si="16"/>
        <v>31745661026 03</v>
      </c>
      <c r="K226" s="5"/>
      <c r="L226" s="203" t="str">
        <f t="shared" si="17"/>
        <v>31745661026 03B</v>
      </c>
      <c r="M226" s="5" t="str">
        <f t="shared" si="18"/>
        <v>Slovenský paralympijský výboroBJakub Krako - 5. miesto - realizačný tím</v>
      </c>
      <c r="N226" s="3" t="str">
        <f t="shared" si="19"/>
        <v>31745661oB</v>
      </c>
    </row>
    <row r="227" spans="1:14" x14ac:dyDescent="0.2">
      <c r="A227" s="202" t="s">
        <v>81</v>
      </c>
      <c r="B227" s="251" t="str">
        <f>VLOOKUP(A227,Adr!A:B,2,FALSE)</f>
        <v>Slovenský paralympijský výbor</v>
      </c>
      <c r="C227" s="236" t="s">
        <v>1747</v>
      </c>
      <c r="D227" s="223">
        <v>10000</v>
      </c>
      <c r="E227" s="292">
        <v>0</v>
      </c>
      <c r="F227" s="219" t="s">
        <v>216</v>
      </c>
      <c r="G227" s="205" t="s">
        <v>10</v>
      </c>
      <c r="H227" s="222" t="s">
        <v>770</v>
      </c>
      <c r="I227" s="230" t="str">
        <f t="shared" si="15"/>
        <v>31745661o</v>
      </c>
      <c r="J227" s="203" t="str">
        <f t="shared" si="16"/>
        <v>31745661026 03</v>
      </c>
      <c r="K227" s="5"/>
      <c r="L227" s="203" t="str">
        <f t="shared" si="17"/>
        <v>31745661026 03B</v>
      </c>
      <c r="M227" s="5" t="str">
        <f t="shared" si="18"/>
        <v>Slovenský paralympijský výboroBMarek Kubačka - 4. miesto</v>
      </c>
      <c r="N227" s="3" t="str">
        <f t="shared" si="19"/>
        <v>31745661oB</v>
      </c>
    </row>
    <row r="228" spans="1:14" x14ac:dyDescent="0.2">
      <c r="A228" s="202" t="s">
        <v>81</v>
      </c>
      <c r="B228" s="251" t="str">
        <f>VLOOKUP(A228,Adr!A:B,2,FALSE)</f>
        <v>Slovenský paralympijský výbor</v>
      </c>
      <c r="C228" s="236" t="s">
        <v>1748</v>
      </c>
      <c r="D228" s="223">
        <v>4950</v>
      </c>
      <c r="E228" s="292">
        <v>0</v>
      </c>
      <c r="F228" s="202" t="s">
        <v>216</v>
      </c>
      <c r="G228" s="205" t="s">
        <v>10</v>
      </c>
      <c r="H228" s="222" t="s">
        <v>770</v>
      </c>
      <c r="I228" s="230" t="str">
        <f t="shared" si="15"/>
        <v>31745661o</v>
      </c>
      <c r="J228" s="203" t="str">
        <f t="shared" si="16"/>
        <v>31745661026 03</v>
      </c>
      <c r="K228" s="5"/>
      <c r="L228" s="203" t="str">
        <f t="shared" si="17"/>
        <v>31745661026 03B</v>
      </c>
      <c r="M228" s="5" t="str">
        <f t="shared" si="18"/>
        <v>Slovenský paralympijský výboroBMarek Kubačka - 4. miesto - realizačný tím</v>
      </c>
      <c r="N228" s="3" t="str">
        <f t="shared" si="19"/>
        <v>31745661oB</v>
      </c>
    </row>
    <row r="229" spans="1:14" x14ac:dyDescent="0.2">
      <c r="A229" s="202" t="s">
        <v>81</v>
      </c>
      <c r="B229" s="251" t="str">
        <f>VLOOKUP(A229,Adr!A:B,2,FALSE)</f>
        <v>Slovenský paralympijský výbor</v>
      </c>
      <c r="C229" s="236" t="s">
        <v>1749</v>
      </c>
      <c r="D229" s="223">
        <v>5000</v>
      </c>
      <c r="E229" s="292">
        <v>0</v>
      </c>
      <c r="F229" s="219" t="s">
        <v>216</v>
      </c>
      <c r="G229" s="205" t="s">
        <v>10</v>
      </c>
      <c r="H229" s="222" t="s">
        <v>770</v>
      </c>
      <c r="I229" s="230" t="str">
        <f t="shared" si="15"/>
        <v>31745661o</v>
      </c>
      <c r="J229" s="203" t="str">
        <f t="shared" si="16"/>
        <v>31745661026 03</v>
      </c>
      <c r="K229" s="5"/>
      <c r="L229" s="203" t="str">
        <f t="shared" si="17"/>
        <v>31745661026 03B</v>
      </c>
      <c r="M229" s="5" t="str">
        <f t="shared" si="18"/>
        <v>Slovenský paralympijský výboroBMarek Kubačka - 6. miesto</v>
      </c>
      <c r="N229" s="3" t="str">
        <f t="shared" si="19"/>
        <v>31745661oB</v>
      </c>
    </row>
    <row r="230" spans="1:14" x14ac:dyDescent="0.2">
      <c r="A230" s="202" t="s">
        <v>81</v>
      </c>
      <c r="B230" s="251" t="str">
        <f>VLOOKUP(A230,Adr!A:B,2,FALSE)</f>
        <v>Slovenský paralympijský výbor</v>
      </c>
      <c r="C230" s="236" t="s">
        <v>1750</v>
      </c>
      <c r="D230" s="223">
        <v>1650</v>
      </c>
      <c r="E230" s="292">
        <v>0</v>
      </c>
      <c r="F230" s="202" t="s">
        <v>216</v>
      </c>
      <c r="G230" s="205" t="s">
        <v>10</v>
      </c>
      <c r="H230" s="222" t="s">
        <v>770</v>
      </c>
      <c r="I230" s="230" t="str">
        <f t="shared" si="15"/>
        <v>31745661o</v>
      </c>
      <c r="J230" s="203" t="str">
        <f t="shared" si="16"/>
        <v>31745661026 03</v>
      </c>
      <c r="K230" s="5"/>
      <c r="L230" s="203" t="str">
        <f t="shared" si="17"/>
        <v>31745661026 03B</v>
      </c>
      <c r="M230" s="5" t="str">
        <f t="shared" si="18"/>
        <v>Slovenský paralympijský výboroBMarek Kubačka - 6. miesto - realizačný tím</v>
      </c>
      <c r="N230" s="3" t="str">
        <f t="shared" si="19"/>
        <v>31745661oB</v>
      </c>
    </row>
    <row r="231" spans="1:14" x14ac:dyDescent="0.2">
      <c r="A231" s="202" t="s">
        <v>81</v>
      </c>
      <c r="B231" s="251" t="str">
        <f>VLOOKUP(A231,Adr!A:B,2,FALSE)</f>
        <v>Slovenský paralympijský výbor</v>
      </c>
      <c r="C231" s="236" t="s">
        <v>1751</v>
      </c>
      <c r="D231" s="223">
        <v>15000</v>
      </c>
      <c r="E231" s="292">
        <v>0</v>
      </c>
      <c r="F231" s="219" t="s">
        <v>216</v>
      </c>
      <c r="G231" s="205" t="s">
        <v>10</v>
      </c>
      <c r="H231" s="222" t="s">
        <v>770</v>
      </c>
      <c r="I231" s="230" t="str">
        <f t="shared" si="15"/>
        <v>31745661o</v>
      </c>
      <c r="J231" s="203" t="str">
        <f t="shared" si="16"/>
        <v>31745661026 03</v>
      </c>
      <c r="K231" s="5"/>
      <c r="L231" s="203" t="str">
        <f t="shared" si="17"/>
        <v>31745661026 03B</v>
      </c>
      <c r="M231" s="5" t="str">
        <f t="shared" si="18"/>
        <v>Slovenský paralympijský výboroBMiroslav Haraus - 3. miesto</v>
      </c>
      <c r="N231" s="3" t="str">
        <f t="shared" si="19"/>
        <v>31745661oB</v>
      </c>
    </row>
    <row r="232" spans="1:14" x14ac:dyDescent="0.2">
      <c r="A232" s="202" t="s">
        <v>81</v>
      </c>
      <c r="B232" s="251" t="str">
        <f>VLOOKUP(A232,Adr!A:B,2,FALSE)</f>
        <v>Slovenský paralympijský výbor</v>
      </c>
      <c r="C232" s="236" t="s">
        <v>1751</v>
      </c>
      <c r="D232" s="223">
        <v>15000</v>
      </c>
      <c r="E232" s="292">
        <v>0</v>
      </c>
      <c r="F232" s="202" t="s">
        <v>216</v>
      </c>
      <c r="G232" s="205" t="s">
        <v>10</v>
      </c>
      <c r="H232" s="222" t="s">
        <v>770</v>
      </c>
      <c r="I232" s="230" t="str">
        <f t="shared" si="15"/>
        <v>31745661o</v>
      </c>
      <c r="J232" s="203" t="str">
        <f t="shared" si="16"/>
        <v>31745661026 03</v>
      </c>
      <c r="K232" s="5"/>
      <c r="L232" s="203" t="str">
        <f t="shared" si="17"/>
        <v>31745661026 03B</v>
      </c>
      <c r="M232" s="5" t="str">
        <f t="shared" si="18"/>
        <v>Slovenský paralympijský výboroBMiroslav Haraus - 3. miesto</v>
      </c>
      <c r="N232" s="3" t="str">
        <f t="shared" si="19"/>
        <v>31745661oB</v>
      </c>
    </row>
    <row r="233" spans="1:14" x14ac:dyDescent="0.2">
      <c r="A233" s="242" t="s">
        <v>81</v>
      </c>
      <c r="B233" s="251" t="str">
        <f>VLOOKUP(A233,Adr!A:B,2,FALSE)</f>
        <v>Slovenský paralympijský výbor</v>
      </c>
      <c r="C233" s="205" t="s">
        <v>1752</v>
      </c>
      <c r="D233" s="208">
        <v>4950</v>
      </c>
      <c r="E233" s="292">
        <v>0</v>
      </c>
      <c r="F233" s="219" t="s">
        <v>216</v>
      </c>
      <c r="G233" s="265" t="s">
        <v>10</v>
      </c>
      <c r="H233" s="222" t="s">
        <v>770</v>
      </c>
      <c r="I233" s="230" t="str">
        <f t="shared" si="15"/>
        <v>31745661o</v>
      </c>
      <c r="J233" s="203" t="str">
        <f t="shared" si="16"/>
        <v>31745661026 03</v>
      </c>
      <c r="K233" s="5"/>
      <c r="L233" s="203" t="str">
        <f t="shared" si="17"/>
        <v>31745661026 03B</v>
      </c>
      <c r="M233" s="5" t="str">
        <f t="shared" si="18"/>
        <v>Slovenský paralympijský výboroBMiroslav Haraus - 3. miesto - realizačný tím</v>
      </c>
      <c r="N233" s="3" t="str">
        <f t="shared" si="19"/>
        <v>31745661oB</v>
      </c>
    </row>
    <row r="234" spans="1:14" x14ac:dyDescent="0.2">
      <c r="A234" s="238" t="s">
        <v>81</v>
      </c>
      <c r="B234" s="251" t="str">
        <f>VLOOKUP(A234,Adr!A:B,2,FALSE)</f>
        <v>Slovenský paralympijský výbor</v>
      </c>
      <c r="C234" s="205" t="s">
        <v>1752</v>
      </c>
      <c r="D234" s="208">
        <v>4950</v>
      </c>
      <c r="E234" s="292">
        <v>0</v>
      </c>
      <c r="F234" s="202" t="s">
        <v>216</v>
      </c>
      <c r="G234" s="205" t="s">
        <v>10</v>
      </c>
      <c r="H234" s="222" t="s">
        <v>770</v>
      </c>
      <c r="I234" s="230" t="str">
        <f t="shared" si="15"/>
        <v>31745661o</v>
      </c>
      <c r="J234" s="203" t="str">
        <f t="shared" si="16"/>
        <v>31745661026 03</v>
      </c>
      <c r="K234" s="5"/>
      <c r="L234" s="203" t="str">
        <f t="shared" si="17"/>
        <v>31745661026 03B</v>
      </c>
      <c r="M234" s="5" t="str">
        <f t="shared" si="18"/>
        <v>Slovenský paralympijský výboroBMiroslav Haraus - 3. miesto - realizačný tím</v>
      </c>
      <c r="N234" s="3" t="str">
        <f t="shared" si="19"/>
        <v>31745661oB</v>
      </c>
    </row>
    <row r="235" spans="1:14" x14ac:dyDescent="0.2">
      <c r="A235" s="242" t="s">
        <v>81</v>
      </c>
      <c r="B235" s="251" t="str">
        <f>VLOOKUP(A235,Adr!A:B,2,FALSE)</f>
        <v>Slovenský paralympijský výbor</v>
      </c>
      <c r="C235" s="227" t="s">
        <v>1753</v>
      </c>
      <c r="D235" s="208">
        <v>10000</v>
      </c>
      <c r="E235" s="292">
        <v>0</v>
      </c>
      <c r="F235" s="219" t="s">
        <v>216</v>
      </c>
      <c r="G235" s="265" t="s">
        <v>10</v>
      </c>
      <c r="H235" s="222" t="s">
        <v>770</v>
      </c>
      <c r="I235" s="230" t="str">
        <f t="shared" si="15"/>
        <v>31745661o</v>
      </c>
      <c r="J235" s="203" t="str">
        <f t="shared" si="16"/>
        <v>31745661026 03</v>
      </c>
      <c r="K235" s="5"/>
      <c r="L235" s="203" t="str">
        <f t="shared" si="17"/>
        <v>31745661026 03B</v>
      </c>
      <c r="M235" s="5" t="str">
        <f t="shared" si="18"/>
        <v>Slovenský paralympijský výboroBMiroslav Haraus - 4. miesto</v>
      </c>
      <c r="N235" s="3" t="str">
        <f t="shared" si="19"/>
        <v>31745661oB</v>
      </c>
    </row>
    <row r="236" spans="1:14" x14ac:dyDescent="0.2">
      <c r="A236" s="238" t="s">
        <v>81</v>
      </c>
      <c r="B236" s="251" t="str">
        <f>VLOOKUP(A236,Adr!A:B,2,FALSE)</f>
        <v>Slovenský paralympijský výbor</v>
      </c>
      <c r="C236" s="227" t="s">
        <v>1754</v>
      </c>
      <c r="D236" s="208">
        <v>3300</v>
      </c>
      <c r="E236" s="292">
        <v>0</v>
      </c>
      <c r="F236" s="202" t="s">
        <v>216</v>
      </c>
      <c r="G236" s="205" t="s">
        <v>10</v>
      </c>
      <c r="H236" s="222" t="s">
        <v>770</v>
      </c>
      <c r="I236" s="230" t="str">
        <f t="shared" si="15"/>
        <v>31745661o</v>
      </c>
      <c r="J236" s="203" t="str">
        <f t="shared" si="16"/>
        <v>31745661026 03</v>
      </c>
      <c r="K236" s="5"/>
      <c r="L236" s="203" t="str">
        <f t="shared" si="17"/>
        <v>31745661026 03B</v>
      </c>
      <c r="M236" s="5" t="str">
        <f t="shared" si="18"/>
        <v>Slovenský paralympijský výboroBMiroslav Haraus - 4. miesto - realizačný tím</v>
      </c>
      <c r="N236" s="3" t="str">
        <f t="shared" si="19"/>
        <v>31745661oB</v>
      </c>
    </row>
    <row r="237" spans="1:14" x14ac:dyDescent="0.2">
      <c r="A237" s="242" t="s">
        <v>81</v>
      </c>
      <c r="B237" s="251" t="str">
        <f>VLOOKUP(A237,Adr!A:B,2,FALSE)</f>
        <v>Slovenský paralympijský výbor</v>
      </c>
      <c r="C237" s="236" t="s">
        <v>1755</v>
      </c>
      <c r="D237" s="208">
        <v>7500</v>
      </c>
      <c r="E237" s="292">
        <v>0</v>
      </c>
      <c r="F237" s="219" t="s">
        <v>216</v>
      </c>
      <c r="G237" s="205" t="s">
        <v>10</v>
      </c>
      <c r="H237" s="222" t="s">
        <v>770</v>
      </c>
      <c r="I237" s="230" t="str">
        <f t="shared" si="15"/>
        <v>31745661o</v>
      </c>
      <c r="J237" s="203" t="str">
        <f t="shared" si="16"/>
        <v>31745661026 03</v>
      </c>
      <c r="K237" s="5"/>
      <c r="L237" s="203" t="str">
        <f t="shared" si="17"/>
        <v>31745661026 03B</v>
      </c>
      <c r="M237" s="5" t="str">
        <f t="shared" si="18"/>
        <v>Slovenský paralympijský výboroBMiroslav Haraus - 5. miesto</v>
      </c>
      <c r="N237" s="3" t="str">
        <f t="shared" si="19"/>
        <v>31745661oB</v>
      </c>
    </row>
    <row r="238" spans="1:14" x14ac:dyDescent="0.2">
      <c r="A238" s="238" t="s">
        <v>81</v>
      </c>
      <c r="B238" s="251" t="str">
        <f>VLOOKUP(A238,Adr!A:B,2,FALSE)</f>
        <v>Slovenský paralympijský výbor</v>
      </c>
      <c r="C238" s="236" t="s">
        <v>1756</v>
      </c>
      <c r="D238" s="208">
        <v>2475</v>
      </c>
      <c r="E238" s="292">
        <v>0</v>
      </c>
      <c r="F238" s="202" t="s">
        <v>216</v>
      </c>
      <c r="G238" s="205" t="s">
        <v>10</v>
      </c>
      <c r="H238" s="222" t="s">
        <v>770</v>
      </c>
      <c r="I238" s="230" t="str">
        <f t="shared" si="15"/>
        <v>31745661o</v>
      </c>
      <c r="J238" s="203" t="str">
        <f t="shared" si="16"/>
        <v>31745661026 03</v>
      </c>
      <c r="K238" s="5"/>
      <c r="L238" s="203" t="str">
        <f t="shared" si="17"/>
        <v>31745661026 03B</v>
      </c>
      <c r="M238" s="5" t="str">
        <f t="shared" si="18"/>
        <v>Slovenský paralympijský výboroBMiroslav Haraus - 5. miesto - realizačný tím</v>
      </c>
      <c r="N238" s="3" t="str">
        <f t="shared" si="19"/>
        <v>31745661oB</v>
      </c>
    </row>
    <row r="239" spans="1:14" x14ac:dyDescent="0.2">
      <c r="A239" s="242" t="s">
        <v>81</v>
      </c>
      <c r="B239" s="251" t="str">
        <f>VLOOKUP(A239,Adr!A:B,2,FALSE)</f>
        <v>Slovenský paralympijský výbor</v>
      </c>
      <c r="C239" s="205" t="s">
        <v>1757</v>
      </c>
      <c r="D239" s="208">
        <v>4000</v>
      </c>
      <c r="E239" s="292">
        <v>0</v>
      </c>
      <c r="F239" s="219" t="s">
        <v>216</v>
      </c>
      <c r="G239" s="265" t="s">
        <v>10</v>
      </c>
      <c r="H239" s="222" t="s">
        <v>770</v>
      </c>
      <c r="I239" s="230" t="str">
        <f t="shared" si="15"/>
        <v>31745661o</v>
      </c>
      <c r="J239" s="203" t="str">
        <f t="shared" si="16"/>
        <v>31745661026 03</v>
      </c>
      <c r="K239" s="5"/>
      <c r="L239" s="203" t="str">
        <f t="shared" si="17"/>
        <v>31745661026 03B</v>
      </c>
      <c r="M239" s="5" t="str">
        <f t="shared" si="18"/>
        <v>Slovenský paralympijský výboroBPetra Smaržová - 7. miesto</v>
      </c>
      <c r="N239" s="3" t="str">
        <f t="shared" si="19"/>
        <v>31745661oB</v>
      </c>
    </row>
    <row r="240" spans="1:14" x14ac:dyDescent="0.2">
      <c r="A240" s="202" t="s">
        <v>81</v>
      </c>
      <c r="B240" s="251" t="str">
        <f>VLOOKUP(A240,Adr!A:B,2,FALSE)</f>
        <v>Slovenský paralympijský výbor</v>
      </c>
      <c r="C240" s="236" t="s">
        <v>1758</v>
      </c>
      <c r="D240" s="223">
        <v>1320</v>
      </c>
      <c r="E240" s="292">
        <v>0</v>
      </c>
      <c r="F240" s="202" t="s">
        <v>216</v>
      </c>
      <c r="G240" s="205" t="s">
        <v>10</v>
      </c>
      <c r="H240" s="222" t="s">
        <v>770</v>
      </c>
      <c r="I240" s="230" t="str">
        <f t="shared" si="15"/>
        <v>31745661o</v>
      </c>
      <c r="J240" s="203" t="str">
        <f t="shared" si="16"/>
        <v>31745661026 03</v>
      </c>
      <c r="K240" s="5"/>
      <c r="L240" s="203" t="str">
        <f t="shared" si="17"/>
        <v>31745661026 03B</v>
      </c>
      <c r="M240" s="5" t="str">
        <f t="shared" si="18"/>
        <v>Slovenský paralympijský výboroBPetra Smaržová - 7. miesto - realizačný tím</v>
      </c>
      <c r="N240" s="3" t="str">
        <f t="shared" si="19"/>
        <v>31745661oB</v>
      </c>
    </row>
    <row r="241" spans="1:14" x14ac:dyDescent="0.2">
      <c r="A241" s="202" t="s">
        <v>81</v>
      </c>
      <c r="B241" s="251" t="str">
        <f>VLOOKUP(A241,Adr!A:B,2,FALSE)</f>
        <v>Slovenský paralympijský výbor</v>
      </c>
      <c r="C241" s="236" t="s">
        <v>1759</v>
      </c>
      <c r="D241" s="223">
        <v>22500</v>
      </c>
      <c r="E241" s="292">
        <v>0</v>
      </c>
      <c r="F241" s="219" t="s">
        <v>216</v>
      </c>
      <c r="G241" s="205" t="s">
        <v>10</v>
      </c>
      <c r="H241" s="222" t="s">
        <v>770</v>
      </c>
      <c r="I241" s="230" t="str">
        <f t="shared" si="15"/>
        <v>31745661o</v>
      </c>
      <c r="J241" s="203" t="str">
        <f t="shared" si="16"/>
        <v>31745661026 03</v>
      </c>
      <c r="K241" s="5"/>
      <c r="L241" s="203" t="str">
        <f t="shared" si="17"/>
        <v>31745661026 03B</v>
      </c>
      <c r="M241" s="5" t="str">
        <f t="shared" si="18"/>
        <v>Slovenský paralympijský výboroBslovenskí paracurleri - 4. miesto</v>
      </c>
      <c r="N241" s="3" t="str">
        <f t="shared" si="19"/>
        <v>31745661oB</v>
      </c>
    </row>
    <row r="242" spans="1:14" x14ac:dyDescent="0.2">
      <c r="A242" s="202" t="s">
        <v>81</v>
      </c>
      <c r="B242" s="251" t="str">
        <f>VLOOKUP(A242,Adr!A:B,2,FALSE)</f>
        <v>Slovenský paralympijský výbor</v>
      </c>
      <c r="C242" s="236" t="s">
        <v>1760</v>
      </c>
      <c r="D242" s="223">
        <v>2250</v>
      </c>
      <c r="E242" s="292">
        <v>0</v>
      </c>
      <c r="F242" s="202" t="s">
        <v>216</v>
      </c>
      <c r="G242" s="205" t="s">
        <v>10</v>
      </c>
      <c r="H242" s="222" t="s">
        <v>770</v>
      </c>
      <c r="I242" s="230" t="str">
        <f t="shared" si="15"/>
        <v>31745661o</v>
      </c>
      <c r="J242" s="203" t="str">
        <f t="shared" si="16"/>
        <v>31745661026 03</v>
      </c>
      <c r="K242" s="5"/>
      <c r="L242" s="203" t="str">
        <f t="shared" si="17"/>
        <v>31745661026 03B</v>
      </c>
      <c r="M242" s="5" t="str">
        <f t="shared" si="18"/>
        <v>Slovenský paralympijský výboroBslovenskí paracurleri - 4. miesto - realizačný tím</v>
      </c>
      <c r="N242" s="3" t="str">
        <f t="shared" si="19"/>
        <v>31745661oB</v>
      </c>
    </row>
    <row r="243" spans="1:14" x14ac:dyDescent="0.2">
      <c r="A243" s="215" t="s">
        <v>81</v>
      </c>
      <c r="B243" s="251" t="str">
        <f>VLOOKUP(A243,Adr!A:B,2,FALSE)</f>
        <v>Slovenský paralympijský výbor</v>
      </c>
      <c r="C243" s="222" t="s">
        <v>1761</v>
      </c>
      <c r="D243" s="208">
        <v>3000</v>
      </c>
      <c r="E243" s="292">
        <v>0</v>
      </c>
      <c r="F243" s="219" t="s">
        <v>216</v>
      </c>
      <c r="G243" s="205" t="s">
        <v>10</v>
      </c>
      <c r="H243" s="222" t="s">
        <v>770</v>
      </c>
      <c r="I243" s="230" t="str">
        <f t="shared" si="15"/>
        <v>31745661o</v>
      </c>
      <c r="J243" s="203" t="str">
        <f t="shared" si="16"/>
        <v>31745661026 03</v>
      </c>
      <c r="K243" s="5"/>
      <c r="L243" s="203" t="str">
        <f t="shared" si="17"/>
        <v>31745661026 03B</v>
      </c>
      <c r="M243" s="5" t="str">
        <f t="shared" si="18"/>
        <v>Slovenský paralympijský výboroBVanesa Gašková - 8. miesto</v>
      </c>
      <c r="N243" s="3" t="str">
        <f t="shared" si="19"/>
        <v>31745661oB</v>
      </c>
    </row>
    <row r="244" spans="1:14" x14ac:dyDescent="0.2">
      <c r="A244" s="215" t="s">
        <v>81</v>
      </c>
      <c r="B244" s="251" t="str">
        <f>VLOOKUP(A244,Adr!A:B,2,FALSE)</f>
        <v>Slovenský paralympijský výbor</v>
      </c>
      <c r="C244" s="222" t="s">
        <v>1762</v>
      </c>
      <c r="D244" s="208">
        <v>990</v>
      </c>
      <c r="E244" s="292">
        <v>0</v>
      </c>
      <c r="F244" s="202" t="s">
        <v>216</v>
      </c>
      <c r="G244" s="205" t="s">
        <v>10</v>
      </c>
      <c r="H244" s="222" t="s">
        <v>770</v>
      </c>
      <c r="I244" s="230" t="str">
        <f t="shared" si="15"/>
        <v>31745661o</v>
      </c>
      <c r="J244" s="203" t="str">
        <f t="shared" si="16"/>
        <v>31745661026 03</v>
      </c>
      <c r="K244" s="5"/>
      <c r="L244" s="203" t="str">
        <f t="shared" si="17"/>
        <v>31745661026 03B</v>
      </c>
      <c r="M244" s="5" t="str">
        <f t="shared" si="18"/>
        <v>Slovenský paralympijský výboroBVanesa Gašková - 8. miesto - realizačný tím</v>
      </c>
      <c r="N244" s="3" t="str">
        <f t="shared" si="19"/>
        <v>31745661oB</v>
      </c>
    </row>
    <row r="245" spans="1:14" x14ac:dyDescent="0.2">
      <c r="A245" s="219" t="s">
        <v>83</v>
      </c>
      <c r="B245" s="251" t="str">
        <f>VLOOKUP(A245,Adr!A:B,2,FALSE)</f>
        <v>Slovenský rýchlokorčuliarsky zväz</v>
      </c>
      <c r="C245" s="205" t="s">
        <v>884</v>
      </c>
      <c r="D245" s="208">
        <v>60934</v>
      </c>
      <c r="E245" s="209">
        <v>0</v>
      </c>
      <c r="F245" s="202" t="s">
        <v>202</v>
      </c>
      <c r="G245" s="265" t="s">
        <v>6</v>
      </c>
      <c r="H245" s="205" t="s">
        <v>770</v>
      </c>
      <c r="I245" s="230" t="str">
        <f t="shared" si="15"/>
        <v>30688060a</v>
      </c>
      <c r="J245" s="203" t="str">
        <f t="shared" si="16"/>
        <v>30688060026 02</v>
      </c>
      <c r="K245" s="5" t="s">
        <v>167</v>
      </c>
      <c r="L245" s="203" t="str">
        <f t="shared" si="17"/>
        <v>30688060026 02B</v>
      </c>
      <c r="M245" s="5" t="str">
        <f t="shared" si="18"/>
        <v>Slovenský rýchlokorčuliarsky zväzaBkolieskové korčuľovanie - bežné transfery</v>
      </c>
      <c r="N245" s="3" t="str">
        <f t="shared" si="19"/>
        <v>30688060aB</v>
      </c>
    </row>
    <row r="246" spans="1:14" x14ac:dyDescent="0.2">
      <c r="A246" s="219" t="s">
        <v>83</v>
      </c>
      <c r="B246" s="251" t="str">
        <f>VLOOKUP(A246,Adr!A:B,2,FALSE)</f>
        <v>Slovenský rýchlokorčuliarsky zväz</v>
      </c>
      <c r="C246" s="205" t="s">
        <v>885</v>
      </c>
      <c r="D246" s="208">
        <v>87529</v>
      </c>
      <c r="E246" s="209">
        <v>0</v>
      </c>
      <c r="F246" s="202" t="s">
        <v>202</v>
      </c>
      <c r="G246" s="265" t="s">
        <v>6</v>
      </c>
      <c r="H246" s="205" t="s">
        <v>770</v>
      </c>
      <c r="I246" s="230" t="str">
        <f t="shared" si="15"/>
        <v>30688060a</v>
      </c>
      <c r="J246" s="203" t="str">
        <f t="shared" si="16"/>
        <v>30688060026 02</v>
      </c>
      <c r="K246" s="5" t="s">
        <v>181</v>
      </c>
      <c r="L246" s="203" t="str">
        <f t="shared" si="17"/>
        <v>30688060026 02B</v>
      </c>
      <c r="M246" s="5" t="str">
        <f t="shared" si="18"/>
        <v>Slovenský rýchlokorčuliarsky zväzaBrýchlokorčuľovanie - bežné transfery</v>
      </c>
      <c r="N246" s="3" t="str">
        <f t="shared" si="19"/>
        <v>30688060aB</v>
      </c>
    </row>
    <row r="247" spans="1:14" x14ac:dyDescent="0.2">
      <c r="A247" s="242" t="s">
        <v>85</v>
      </c>
      <c r="B247" s="251" t="str">
        <f>VLOOKUP(A247,Adr!A:B,2,FALSE)</f>
        <v>Slovenský stolnotenisový zväz</v>
      </c>
      <c r="C247" s="205" t="s">
        <v>886</v>
      </c>
      <c r="D247" s="208">
        <v>1731425</v>
      </c>
      <c r="E247" s="209">
        <v>0</v>
      </c>
      <c r="F247" s="202" t="s">
        <v>202</v>
      </c>
      <c r="G247" s="265" t="s">
        <v>6</v>
      </c>
      <c r="H247" s="205" t="s">
        <v>770</v>
      </c>
      <c r="I247" s="230" t="str">
        <f t="shared" si="15"/>
        <v>30806836a</v>
      </c>
      <c r="J247" s="203" t="str">
        <f t="shared" si="16"/>
        <v>30806836026 02</v>
      </c>
      <c r="K247" s="5" t="s">
        <v>87</v>
      </c>
      <c r="L247" s="203" t="str">
        <f t="shared" si="17"/>
        <v>30806836026 02B</v>
      </c>
      <c r="M247" s="5" t="str">
        <f t="shared" si="18"/>
        <v>Slovenský stolnotenisový zväzaBstolný tenis - bežné transfery</v>
      </c>
      <c r="N247" s="3" t="str">
        <f t="shared" si="19"/>
        <v>30806836aB</v>
      </c>
    </row>
    <row r="248" spans="1:14" x14ac:dyDescent="0.2">
      <c r="A248" s="219" t="s">
        <v>85</v>
      </c>
      <c r="B248" s="251" t="str">
        <f>VLOOKUP(A248,Adr!A:B,2,FALSE)</f>
        <v>Slovenský stolnotenisový zväz</v>
      </c>
      <c r="C248" s="205" t="s">
        <v>1045</v>
      </c>
      <c r="D248" s="208">
        <v>69200</v>
      </c>
      <c r="E248" s="209">
        <v>0</v>
      </c>
      <c r="F248" s="202" t="s">
        <v>202</v>
      </c>
      <c r="G248" s="265" t="s">
        <v>6</v>
      </c>
      <c r="H248" s="205" t="s">
        <v>771</v>
      </c>
      <c r="I248" s="230" t="str">
        <f t="shared" si="15"/>
        <v>30806836a</v>
      </c>
      <c r="J248" s="203" t="str">
        <f t="shared" si="16"/>
        <v>30806836026 02</v>
      </c>
      <c r="K248" s="5" t="s">
        <v>87</v>
      </c>
      <c r="L248" s="203" t="str">
        <f t="shared" si="17"/>
        <v>30806836026 02K</v>
      </c>
      <c r="M248" s="5" t="str">
        <f t="shared" si="18"/>
        <v>Slovenský stolnotenisový zväzaKstolný tenis - kapitálové transfery</v>
      </c>
      <c r="N248" s="3" t="str">
        <f t="shared" si="19"/>
        <v>30806836aK</v>
      </c>
    </row>
    <row r="249" spans="1:14" x14ac:dyDescent="0.2">
      <c r="A249" s="215" t="s">
        <v>85</v>
      </c>
      <c r="B249" s="251" t="str">
        <f>VLOOKUP(A249,Adr!A:B,2,FALSE)</f>
        <v>Slovenský stolnotenisový zväz</v>
      </c>
      <c r="C249" s="205" t="s">
        <v>1438</v>
      </c>
      <c r="D249" s="208">
        <v>9300</v>
      </c>
      <c r="E249" s="209">
        <v>0</v>
      </c>
      <c r="F249" s="202" t="s">
        <v>205</v>
      </c>
      <c r="G249" s="265" t="s">
        <v>10</v>
      </c>
      <c r="H249" s="205" t="s">
        <v>770</v>
      </c>
      <c r="I249" s="230" t="str">
        <f t="shared" si="15"/>
        <v>30806836d</v>
      </c>
      <c r="J249" s="203" t="str">
        <f t="shared" si="16"/>
        <v>30806836026 03</v>
      </c>
      <c r="K249" s="5"/>
      <c r="L249" s="203" t="str">
        <f t="shared" si="17"/>
        <v>30806836026 03B</v>
      </c>
      <c r="M249" s="5" t="str">
        <f t="shared" si="18"/>
        <v>Slovenský stolnotenisový zväzdBAdam Klajber</v>
      </c>
      <c r="N249" s="3" t="str">
        <f t="shared" si="19"/>
        <v>30806836dB</v>
      </c>
    </row>
    <row r="250" spans="1:14" x14ac:dyDescent="0.2">
      <c r="A250" s="215" t="s">
        <v>85</v>
      </c>
      <c r="B250" s="251" t="str">
        <f>VLOOKUP(A250,Adr!A:B,2,FALSE)</f>
        <v>Slovenský stolnotenisový zväz</v>
      </c>
      <c r="C250" s="205" t="s">
        <v>1439</v>
      </c>
      <c r="D250" s="208">
        <v>7500</v>
      </c>
      <c r="E250" s="209">
        <v>0</v>
      </c>
      <c r="F250" s="202" t="s">
        <v>205</v>
      </c>
      <c r="G250" s="265" t="s">
        <v>10</v>
      </c>
      <c r="H250" s="205" t="s">
        <v>770</v>
      </c>
      <c r="I250" s="230" t="str">
        <f t="shared" si="15"/>
        <v>30806836d</v>
      </c>
      <c r="J250" s="203" t="str">
        <f t="shared" si="16"/>
        <v>30806836026 03</v>
      </c>
      <c r="K250" s="5"/>
      <c r="L250" s="203" t="str">
        <f t="shared" si="17"/>
        <v>30806836026 03B</v>
      </c>
      <c r="M250" s="5" t="str">
        <f t="shared" si="18"/>
        <v>Slovenský stolnotenisový zväzdBAdriana Illášová</v>
      </c>
      <c r="N250" s="3" t="str">
        <f t="shared" si="19"/>
        <v>30806836dB</v>
      </c>
    </row>
    <row r="251" spans="1:14" x14ac:dyDescent="0.2">
      <c r="A251" s="202" t="s">
        <v>85</v>
      </c>
      <c r="B251" s="251" t="str">
        <f>VLOOKUP(A251,Adr!A:B,2,FALSE)</f>
        <v>Slovenský stolnotenisový zväz</v>
      </c>
      <c r="C251" s="236" t="s">
        <v>1440</v>
      </c>
      <c r="D251" s="223">
        <v>11200</v>
      </c>
      <c r="E251" s="209">
        <v>0</v>
      </c>
      <c r="F251" s="202" t="s">
        <v>205</v>
      </c>
      <c r="G251" s="205" t="s">
        <v>10</v>
      </c>
      <c r="H251" s="205" t="s">
        <v>770</v>
      </c>
      <c r="I251" s="230" t="str">
        <f t="shared" si="15"/>
        <v>30806836d</v>
      </c>
      <c r="J251" s="203" t="str">
        <f t="shared" si="16"/>
        <v>30806836026 03</v>
      </c>
      <c r="K251" s="5"/>
      <c r="L251" s="203" t="str">
        <f t="shared" si="17"/>
        <v>30806836026 03B</v>
      </c>
      <c r="M251" s="5" t="str">
        <f t="shared" si="18"/>
        <v>Slovenský stolnotenisový zväzdBBarbora Balážová</v>
      </c>
      <c r="N251" s="3" t="str">
        <f t="shared" si="19"/>
        <v>30806836dB</v>
      </c>
    </row>
    <row r="252" spans="1:14" x14ac:dyDescent="0.2">
      <c r="A252" s="202" t="s">
        <v>85</v>
      </c>
      <c r="B252" s="251" t="str">
        <f>VLOOKUP(A252,Adr!A:B,2,FALSE)</f>
        <v>Slovenský stolnotenisový zväz</v>
      </c>
      <c r="C252" s="205" t="s">
        <v>1295</v>
      </c>
      <c r="D252" s="208">
        <v>10000</v>
      </c>
      <c r="E252" s="209">
        <v>0</v>
      </c>
      <c r="F252" s="202" t="s">
        <v>205</v>
      </c>
      <c r="G252" s="265" t="s">
        <v>10</v>
      </c>
      <c r="H252" s="205" t="s">
        <v>770</v>
      </c>
      <c r="I252" s="230" t="str">
        <f t="shared" si="15"/>
        <v>30806836d</v>
      </c>
      <c r="J252" s="203" t="str">
        <f t="shared" si="16"/>
        <v>30806836026 03</v>
      </c>
      <c r="K252" s="5"/>
      <c r="L252" s="203" t="str">
        <f t="shared" si="17"/>
        <v>30806836026 03B</v>
      </c>
      <c r="M252" s="5" t="str">
        <f t="shared" si="18"/>
        <v>Slovenský stolnotenisový zväzdBEma Labošová</v>
      </c>
      <c r="N252" s="3" t="str">
        <f t="shared" si="19"/>
        <v>30806836dB</v>
      </c>
    </row>
    <row r="253" spans="1:14" x14ac:dyDescent="0.2">
      <c r="A253" s="202" t="s">
        <v>85</v>
      </c>
      <c r="B253" s="251" t="str">
        <f>VLOOKUP(A253,Adr!A:B,2,FALSE)</f>
        <v>Slovenský stolnotenisový zväz</v>
      </c>
      <c r="C253" s="222" t="s">
        <v>1441</v>
      </c>
      <c r="D253" s="224">
        <v>9300</v>
      </c>
      <c r="E253" s="209">
        <v>0</v>
      </c>
      <c r="F253" s="219" t="s">
        <v>205</v>
      </c>
      <c r="G253" s="222" t="s">
        <v>10</v>
      </c>
      <c r="H253" s="222" t="s">
        <v>770</v>
      </c>
      <c r="I253" s="230" t="str">
        <f t="shared" si="15"/>
        <v>30806836d</v>
      </c>
      <c r="J253" s="203" t="str">
        <f t="shared" si="16"/>
        <v>30806836026 03</v>
      </c>
      <c r="K253" s="5"/>
      <c r="L253" s="203" t="str">
        <f t="shared" si="17"/>
        <v>30806836026 03B</v>
      </c>
      <c r="M253" s="5" t="str">
        <f t="shared" si="18"/>
        <v>Slovenský stolnotenisový zväzdBFilip Delinčák</v>
      </c>
      <c r="N253" s="3" t="str">
        <f t="shared" si="19"/>
        <v>30806836dB</v>
      </c>
    </row>
    <row r="254" spans="1:14" x14ac:dyDescent="0.2">
      <c r="A254" s="202" t="s">
        <v>85</v>
      </c>
      <c r="B254" s="251" t="str">
        <f>VLOOKUP(A254,Adr!A:B,2,FALSE)</f>
        <v>Slovenský stolnotenisový zväz</v>
      </c>
      <c r="C254" s="222" t="s">
        <v>1442</v>
      </c>
      <c r="D254" s="224">
        <v>11200</v>
      </c>
      <c r="E254" s="209">
        <v>0</v>
      </c>
      <c r="F254" s="219" t="s">
        <v>205</v>
      </c>
      <c r="G254" s="222" t="s">
        <v>10</v>
      </c>
      <c r="H254" s="222" t="s">
        <v>770</v>
      </c>
      <c r="I254" s="230" t="str">
        <f t="shared" si="15"/>
        <v>30806836d</v>
      </c>
      <c r="J254" s="203" t="str">
        <f t="shared" si="16"/>
        <v>30806836026 03</v>
      </c>
      <c r="K254" s="5"/>
      <c r="L254" s="203" t="str">
        <f t="shared" si="17"/>
        <v>30806836026 03B</v>
      </c>
      <c r="M254" s="5" t="str">
        <f t="shared" si="18"/>
        <v>Slovenský stolnotenisový zväzdBĽubomír Pištej</v>
      </c>
      <c r="N254" s="3" t="str">
        <f t="shared" si="19"/>
        <v>30806836dB</v>
      </c>
    </row>
    <row r="255" spans="1:14" x14ac:dyDescent="0.2">
      <c r="A255" s="202" t="s">
        <v>85</v>
      </c>
      <c r="B255" s="251" t="str">
        <f>VLOOKUP(A255,Adr!A:B,2,FALSE)</f>
        <v>Slovenský stolnotenisový zväz</v>
      </c>
      <c r="C255" s="222" t="s">
        <v>1443</v>
      </c>
      <c r="D255" s="224">
        <v>10000</v>
      </c>
      <c r="E255" s="209">
        <v>0</v>
      </c>
      <c r="F255" s="219" t="s">
        <v>205</v>
      </c>
      <c r="G255" s="222" t="s">
        <v>10</v>
      </c>
      <c r="H255" s="222" t="s">
        <v>770</v>
      </c>
      <c r="I255" s="230" t="str">
        <f t="shared" si="15"/>
        <v>30806836d</v>
      </c>
      <c r="J255" s="203" t="str">
        <f t="shared" si="16"/>
        <v>30806836026 03</v>
      </c>
      <c r="K255" s="5"/>
      <c r="L255" s="203" t="str">
        <f t="shared" si="17"/>
        <v>30806836026 03B</v>
      </c>
      <c r="M255" s="5" t="str">
        <f t="shared" si="18"/>
        <v>Slovenský stolnotenisový zväzdBTatiana Kukuľková</v>
      </c>
      <c r="N255" s="3" t="str">
        <f t="shared" si="19"/>
        <v>30806836dB</v>
      </c>
    </row>
    <row r="256" spans="1:14" x14ac:dyDescent="0.2">
      <c r="A256" s="219" t="s">
        <v>85</v>
      </c>
      <c r="B256" s="251" t="str">
        <f>VLOOKUP(A256,Adr!A:B,2,FALSE)</f>
        <v>Slovenský stolnotenisový zväz</v>
      </c>
      <c r="C256" s="222" t="s">
        <v>1719</v>
      </c>
      <c r="D256" s="224">
        <v>12407</v>
      </c>
      <c r="E256" s="292">
        <v>0</v>
      </c>
      <c r="F256" s="219" t="s">
        <v>214</v>
      </c>
      <c r="G256" s="265" t="s">
        <v>10</v>
      </c>
      <c r="H256" s="222" t="s">
        <v>770</v>
      </c>
      <c r="I256" s="230" t="str">
        <f t="shared" si="15"/>
        <v>30806836m</v>
      </c>
      <c r="J256" s="203" t="str">
        <f t="shared" si="16"/>
        <v>30806836026 03</v>
      </c>
      <c r="K256" s="5"/>
      <c r="L256" s="203" t="str">
        <f t="shared" si="17"/>
        <v>30806836026 03B</v>
      </c>
      <c r="M256" s="5" t="str">
        <f t="shared" si="18"/>
        <v>Slovenský stolnotenisový zväzmBZabezpečenie finále školských športových súťaží (Šamorín 2022) v súťažiach kategórie "A" v stolnom tenise</v>
      </c>
      <c r="N256" s="3" t="str">
        <f t="shared" si="19"/>
        <v>30806836mB</v>
      </c>
    </row>
    <row r="257" spans="1:14" x14ac:dyDescent="0.2">
      <c r="A257" s="219" t="s">
        <v>88</v>
      </c>
      <c r="B257" s="251" t="str">
        <f>VLOOKUP(A257,Adr!A:B,2,FALSE)</f>
        <v>Slovenský strelecký zväz</v>
      </c>
      <c r="C257" s="222" t="s">
        <v>887</v>
      </c>
      <c r="D257" s="224">
        <v>1128081</v>
      </c>
      <c r="E257" s="209">
        <v>0</v>
      </c>
      <c r="F257" s="219" t="s">
        <v>202</v>
      </c>
      <c r="G257" s="222" t="s">
        <v>6</v>
      </c>
      <c r="H257" s="222" t="s">
        <v>770</v>
      </c>
      <c r="I257" s="230" t="str">
        <f t="shared" si="15"/>
        <v>00603341a</v>
      </c>
      <c r="J257" s="203" t="str">
        <f t="shared" si="16"/>
        <v>00603341026 02</v>
      </c>
      <c r="K257" s="5" t="s">
        <v>89</v>
      </c>
      <c r="L257" s="203" t="str">
        <f t="shared" si="17"/>
        <v>00603341026 02B</v>
      </c>
      <c r="M257" s="5" t="str">
        <f t="shared" si="18"/>
        <v>Slovenský strelecký zväzaBstreľba - bežné transfery</v>
      </c>
      <c r="N257" s="3" t="str">
        <f t="shared" si="19"/>
        <v>00603341aB</v>
      </c>
    </row>
    <row r="258" spans="1:14" x14ac:dyDescent="0.2">
      <c r="A258" s="219" t="s">
        <v>88</v>
      </c>
      <c r="B258" s="251" t="str">
        <f>VLOOKUP(A258,Adr!A:B,2,FALSE)</f>
        <v>Slovenský strelecký zväz</v>
      </c>
      <c r="C258" s="236" t="s">
        <v>1046</v>
      </c>
      <c r="D258" s="224">
        <v>75000</v>
      </c>
      <c r="E258" s="209">
        <v>0</v>
      </c>
      <c r="F258" s="219" t="s">
        <v>202</v>
      </c>
      <c r="G258" s="222" t="s">
        <v>6</v>
      </c>
      <c r="H258" s="222" t="s">
        <v>771</v>
      </c>
      <c r="I258" s="230" t="str">
        <f t="shared" si="15"/>
        <v>00603341a</v>
      </c>
      <c r="J258" s="203" t="str">
        <f t="shared" si="16"/>
        <v>00603341026 02</v>
      </c>
      <c r="K258" s="5" t="s">
        <v>89</v>
      </c>
      <c r="L258" s="203" t="str">
        <f t="shared" si="17"/>
        <v>00603341026 02K</v>
      </c>
      <c r="M258" s="5" t="str">
        <f t="shared" si="18"/>
        <v>Slovenský strelecký zväzaKstreľba - kapitálové transfery</v>
      </c>
      <c r="N258" s="3" t="str">
        <f t="shared" si="19"/>
        <v>00603341aK</v>
      </c>
    </row>
    <row r="259" spans="1:14" x14ac:dyDescent="0.2">
      <c r="A259" s="215" t="s">
        <v>88</v>
      </c>
      <c r="B259" s="251" t="str">
        <f>VLOOKUP(A259,Adr!A:B,2,FALSE)</f>
        <v>Slovenský strelecký zväz</v>
      </c>
      <c r="C259" s="222" t="s">
        <v>1444</v>
      </c>
      <c r="D259" s="224">
        <v>10000</v>
      </c>
      <c r="E259" s="209">
        <v>0</v>
      </c>
      <c r="F259" s="219" t="s">
        <v>205</v>
      </c>
      <c r="G259" s="222" t="s">
        <v>10</v>
      </c>
      <c r="H259" s="222" t="s">
        <v>770</v>
      </c>
      <c r="I259" s="230" t="str">
        <f t="shared" si="15"/>
        <v>00603341d</v>
      </c>
      <c r="J259" s="203" t="str">
        <f t="shared" si="16"/>
        <v>00603341026 03</v>
      </c>
      <c r="K259" s="5"/>
      <c r="L259" s="203" t="str">
        <f t="shared" si="17"/>
        <v>00603341026 03B</v>
      </c>
      <c r="M259" s="5" t="str">
        <f t="shared" si="18"/>
        <v>Slovenský strelecký zväzdBAdela Supeková</v>
      </c>
      <c r="N259" s="3" t="str">
        <f t="shared" si="19"/>
        <v>00603341dB</v>
      </c>
    </row>
    <row r="260" spans="1:14" x14ac:dyDescent="0.2">
      <c r="A260" s="202" t="s">
        <v>88</v>
      </c>
      <c r="B260" s="251" t="str">
        <f>VLOOKUP(A260,Adr!A:B,2,FALSE)</f>
        <v>Slovenský strelecký zväz</v>
      </c>
      <c r="C260" s="222" t="s">
        <v>1296</v>
      </c>
      <c r="D260" s="224">
        <v>30000</v>
      </c>
      <c r="E260" s="209">
        <v>0</v>
      </c>
      <c r="F260" s="219" t="s">
        <v>205</v>
      </c>
      <c r="G260" s="222" t="s">
        <v>10</v>
      </c>
      <c r="H260" s="222" t="s">
        <v>770</v>
      </c>
      <c r="I260" s="230" t="str">
        <f t="shared" si="15"/>
        <v>00603341d</v>
      </c>
      <c r="J260" s="203" t="str">
        <f t="shared" si="16"/>
        <v>00603341026 03</v>
      </c>
      <c r="K260" s="5"/>
      <c r="L260" s="203" t="str">
        <f t="shared" si="17"/>
        <v>00603341026 03B</v>
      </c>
      <c r="M260" s="5" t="str">
        <f t="shared" si="18"/>
        <v>Slovenský strelecký zväzdBDanka Barteková</v>
      </c>
      <c r="N260" s="3" t="str">
        <f t="shared" si="19"/>
        <v>00603341dB</v>
      </c>
    </row>
    <row r="261" spans="1:14" x14ac:dyDescent="0.2">
      <c r="A261" s="219" t="s">
        <v>88</v>
      </c>
      <c r="B261" s="251" t="str">
        <f>VLOOKUP(A261,Adr!A:B,2,FALSE)</f>
        <v>Slovenský strelecký zväz</v>
      </c>
      <c r="C261" s="222" t="s">
        <v>1445</v>
      </c>
      <c r="D261" s="224">
        <v>30000</v>
      </c>
      <c r="E261" s="209">
        <v>0</v>
      </c>
      <c r="F261" s="219" t="s">
        <v>205</v>
      </c>
      <c r="G261" s="222" t="s">
        <v>10</v>
      </c>
      <c r="H261" s="222" t="s">
        <v>770</v>
      </c>
      <c r="I261" s="230" t="str">
        <f t="shared" ref="I261:I324" si="20">A261&amp;F261</f>
        <v>00603341d</v>
      </c>
      <c r="J261" s="203" t="str">
        <f t="shared" ref="J261:J324" si="21">A261&amp;G261</f>
        <v>00603341026 03</v>
      </c>
      <c r="K261" s="5"/>
      <c r="L261" s="203" t="str">
        <f t="shared" ref="L261:L324" si="22">A261&amp;G261&amp;H261</f>
        <v>00603341026 03B</v>
      </c>
      <c r="M261" s="5" t="str">
        <f t="shared" ref="M261:M324" si="23">B261&amp;F261&amp;H261&amp;C261</f>
        <v>Slovenský strelecký zväzdBdvojica - trap mix (dospelí)</v>
      </c>
      <c r="N261" s="3" t="str">
        <f t="shared" ref="N261:N324" si="24">+I261&amp;H261</f>
        <v>00603341dB</v>
      </c>
    </row>
    <row r="262" spans="1:14" x14ac:dyDescent="0.2">
      <c r="A262" s="242" t="s">
        <v>88</v>
      </c>
      <c r="B262" s="251" t="str">
        <f>VLOOKUP(A262,Adr!A:B,2,FALSE)</f>
        <v>Slovenský strelecký zväz</v>
      </c>
      <c r="C262" s="222" t="s">
        <v>1446</v>
      </c>
      <c r="D262" s="224">
        <v>12500</v>
      </c>
      <c r="E262" s="209">
        <v>0</v>
      </c>
      <c r="F262" s="219" t="s">
        <v>205</v>
      </c>
      <c r="G262" s="222" t="s">
        <v>10</v>
      </c>
      <c r="H262" s="222" t="s">
        <v>770</v>
      </c>
      <c r="I262" s="230" t="str">
        <f t="shared" si="20"/>
        <v>00603341d</v>
      </c>
      <c r="J262" s="203" t="str">
        <f t="shared" si="21"/>
        <v>00603341026 03</v>
      </c>
      <c r="K262" s="5"/>
      <c r="L262" s="203" t="str">
        <f t="shared" si="22"/>
        <v>00603341026 03B</v>
      </c>
      <c r="M262" s="5" t="str">
        <f t="shared" si="23"/>
        <v>Slovenský strelecký zväzdBdvojica - trap mix (Umax.)</v>
      </c>
      <c r="N262" s="3" t="str">
        <f t="shared" si="24"/>
        <v>00603341dB</v>
      </c>
    </row>
    <row r="263" spans="1:14" x14ac:dyDescent="0.2">
      <c r="A263" s="202" t="s">
        <v>88</v>
      </c>
      <c r="B263" s="251" t="str">
        <f>VLOOKUP(A263,Adr!A:B,2,FALSE)</f>
        <v>Slovenský strelecký zväz</v>
      </c>
      <c r="C263" s="222" t="s">
        <v>1447</v>
      </c>
      <c r="D263" s="224">
        <v>15000</v>
      </c>
      <c r="E263" s="209">
        <v>0</v>
      </c>
      <c r="F263" s="219" t="s">
        <v>205</v>
      </c>
      <c r="G263" s="222" t="s">
        <v>10</v>
      </c>
      <c r="H263" s="222" t="s">
        <v>770</v>
      </c>
      <c r="I263" s="230" t="str">
        <f t="shared" si="20"/>
        <v>00603341d</v>
      </c>
      <c r="J263" s="203" t="str">
        <f t="shared" si="21"/>
        <v>00603341026 03</v>
      </c>
      <c r="K263" s="5"/>
      <c r="L263" s="203" t="str">
        <f t="shared" si="22"/>
        <v>00603341026 03B</v>
      </c>
      <c r="M263" s="5" t="str">
        <f t="shared" si="23"/>
        <v>Slovenský strelecký zväzdBdvojica - VzPi mix (dospelí)</v>
      </c>
      <c r="N263" s="3" t="str">
        <f t="shared" si="24"/>
        <v>00603341dB</v>
      </c>
    </row>
    <row r="264" spans="1:14" x14ac:dyDescent="0.2">
      <c r="A264" s="202" t="s">
        <v>88</v>
      </c>
      <c r="B264" s="251" t="str">
        <f>VLOOKUP(A264,Adr!A:B,2,FALSE)</f>
        <v>Slovenský strelecký zväz</v>
      </c>
      <c r="C264" s="222" t="s">
        <v>1448</v>
      </c>
      <c r="D264" s="224">
        <v>15000</v>
      </c>
      <c r="E264" s="209">
        <v>0</v>
      </c>
      <c r="F264" s="219" t="s">
        <v>205</v>
      </c>
      <c r="G264" s="222" t="s">
        <v>10</v>
      </c>
      <c r="H264" s="222" t="s">
        <v>770</v>
      </c>
      <c r="I264" s="230" t="str">
        <f t="shared" si="20"/>
        <v>00603341d</v>
      </c>
      <c r="J264" s="203" t="str">
        <f t="shared" si="21"/>
        <v>00603341026 03</v>
      </c>
      <c r="K264" s="5"/>
      <c r="L264" s="203" t="str">
        <f t="shared" si="22"/>
        <v>00603341026 03B</v>
      </c>
      <c r="M264" s="5" t="str">
        <f t="shared" si="23"/>
        <v>Slovenský strelecký zväzdBdvojica - VzPu (dospelí)</v>
      </c>
      <c r="N264" s="3" t="str">
        <f t="shared" si="24"/>
        <v>00603341dB</v>
      </c>
    </row>
    <row r="265" spans="1:14" x14ac:dyDescent="0.2">
      <c r="A265" s="219" t="s">
        <v>88</v>
      </c>
      <c r="B265" s="251" t="str">
        <f>VLOOKUP(A265,Adr!A:B,2,FALSE)</f>
        <v>Slovenský strelecký zväz</v>
      </c>
      <c r="C265" s="222" t="s">
        <v>1449</v>
      </c>
      <c r="D265" s="224">
        <v>12500</v>
      </c>
      <c r="E265" s="209">
        <v>0</v>
      </c>
      <c r="F265" s="219" t="s">
        <v>205</v>
      </c>
      <c r="G265" s="222" t="s">
        <v>10</v>
      </c>
      <c r="H265" s="222" t="s">
        <v>770</v>
      </c>
      <c r="I265" s="230" t="str">
        <f t="shared" si="20"/>
        <v>00603341d</v>
      </c>
      <c r="J265" s="203" t="str">
        <f t="shared" si="21"/>
        <v>00603341026 03</v>
      </c>
      <c r="K265" s="5"/>
      <c r="L265" s="203" t="str">
        <f t="shared" si="22"/>
        <v>00603341026 03B</v>
      </c>
      <c r="M265" s="5" t="str">
        <f t="shared" si="23"/>
        <v>Slovenský strelecký zväzdBdvojica - VzPu (Umax.)</v>
      </c>
      <c r="N265" s="3" t="str">
        <f t="shared" si="24"/>
        <v>00603341dB</v>
      </c>
    </row>
    <row r="266" spans="1:14" x14ac:dyDescent="0.2">
      <c r="A266" s="238" t="s">
        <v>88</v>
      </c>
      <c r="B266" s="251" t="str">
        <f>VLOOKUP(A266,Adr!A:B,2,FALSE)</f>
        <v>Slovenský strelecký zväz</v>
      </c>
      <c r="C266" s="222" t="s">
        <v>1297</v>
      </c>
      <c r="D266" s="224">
        <v>10000</v>
      </c>
      <c r="E266" s="209">
        <v>0</v>
      </c>
      <c r="F266" s="219" t="s">
        <v>205</v>
      </c>
      <c r="G266" s="222" t="s">
        <v>10</v>
      </c>
      <c r="H266" s="222" t="s">
        <v>770</v>
      </c>
      <c r="I266" s="230" t="str">
        <f t="shared" si="20"/>
        <v>00603341d</v>
      </c>
      <c r="J266" s="203" t="str">
        <f t="shared" si="21"/>
        <v>00603341026 03</v>
      </c>
      <c r="K266" s="5"/>
      <c r="L266" s="203" t="str">
        <f t="shared" si="22"/>
        <v>00603341026 03B</v>
      </c>
      <c r="M266" s="5" t="str">
        <f t="shared" si="23"/>
        <v>Slovenský strelecký zväzdBErik Varga</v>
      </c>
      <c r="N266" s="3" t="str">
        <f t="shared" si="24"/>
        <v>00603341dB</v>
      </c>
    </row>
    <row r="267" spans="1:14" x14ac:dyDescent="0.2">
      <c r="A267" s="219" t="s">
        <v>88</v>
      </c>
      <c r="B267" s="251" t="str">
        <f>VLOOKUP(A267,Adr!A:B,2,FALSE)</f>
        <v>Slovenský strelecký zväz</v>
      </c>
      <c r="C267" s="222" t="s">
        <v>1450</v>
      </c>
      <c r="D267" s="224">
        <v>15000</v>
      </c>
      <c r="E267" s="209">
        <v>0</v>
      </c>
      <c r="F267" s="219" t="s">
        <v>205</v>
      </c>
      <c r="G267" s="222" t="s">
        <v>10</v>
      </c>
      <c r="H267" s="222" t="s">
        <v>770</v>
      </c>
      <c r="I267" s="230" t="str">
        <f t="shared" si="20"/>
        <v>00603341d</v>
      </c>
      <c r="J267" s="203" t="str">
        <f t="shared" si="21"/>
        <v>00603341026 03</v>
      </c>
      <c r="K267" s="5"/>
      <c r="L267" s="203" t="str">
        <f t="shared" si="22"/>
        <v>00603341026 03B</v>
      </c>
      <c r="M267" s="5" t="str">
        <f t="shared" si="23"/>
        <v>Slovenský strelecký zväzdBJana Špotáková</v>
      </c>
      <c r="N267" s="3" t="str">
        <f t="shared" si="24"/>
        <v>00603341dB</v>
      </c>
    </row>
    <row r="268" spans="1:14" x14ac:dyDescent="0.2">
      <c r="A268" s="202" t="s">
        <v>88</v>
      </c>
      <c r="B268" s="251" t="str">
        <f>VLOOKUP(A268,Adr!A:B,2,FALSE)</f>
        <v>Slovenský strelecký zväz</v>
      </c>
      <c r="C268" s="222" t="s">
        <v>1298</v>
      </c>
      <c r="D268" s="224">
        <v>30000</v>
      </c>
      <c r="E268" s="209">
        <v>0</v>
      </c>
      <c r="F268" s="219" t="s">
        <v>205</v>
      </c>
      <c r="G268" s="222" t="s">
        <v>10</v>
      </c>
      <c r="H268" s="222" t="s">
        <v>770</v>
      </c>
      <c r="I268" s="230" t="str">
        <f t="shared" si="20"/>
        <v>00603341d</v>
      </c>
      <c r="J268" s="203" t="str">
        <f t="shared" si="21"/>
        <v>00603341026 03</v>
      </c>
      <c r="K268" s="5"/>
      <c r="L268" s="203" t="str">
        <f t="shared" si="22"/>
        <v>00603341026 03B</v>
      </c>
      <c r="M268" s="5" t="str">
        <f t="shared" si="23"/>
        <v>Slovenský strelecký zväzdBJuraj Tužinský</v>
      </c>
      <c r="N268" s="3" t="str">
        <f t="shared" si="24"/>
        <v>00603341dB</v>
      </c>
    </row>
    <row r="269" spans="1:14" x14ac:dyDescent="0.2">
      <c r="A269" s="202" t="s">
        <v>88</v>
      </c>
      <c r="B269" s="251" t="str">
        <f>VLOOKUP(A269,Adr!A:B,2,FALSE)</f>
        <v>Slovenský strelecký zväz</v>
      </c>
      <c r="C269" s="222" t="s">
        <v>1451</v>
      </c>
      <c r="D269" s="224">
        <v>12500</v>
      </c>
      <c r="E269" s="209">
        <v>0</v>
      </c>
      <c r="F269" s="219" t="s">
        <v>205</v>
      </c>
      <c r="G269" s="222" t="s">
        <v>10</v>
      </c>
      <c r="H269" s="222" t="s">
        <v>770</v>
      </c>
      <c r="I269" s="230" t="str">
        <f t="shared" si="20"/>
        <v>00603341d</v>
      </c>
      <c r="J269" s="203" t="str">
        <f t="shared" si="21"/>
        <v>00603341026 03</v>
      </c>
      <c r="K269" s="5"/>
      <c r="L269" s="203" t="str">
        <f t="shared" si="22"/>
        <v>00603341026 03B</v>
      </c>
      <c r="M269" s="5" t="str">
        <f t="shared" si="23"/>
        <v>Slovenský strelecký zväzdBLukáš Filip</v>
      </c>
      <c r="N269" s="3" t="str">
        <f t="shared" si="24"/>
        <v>00603341dB</v>
      </c>
    </row>
    <row r="270" spans="1:14" x14ac:dyDescent="0.2">
      <c r="A270" s="202" t="s">
        <v>88</v>
      </c>
      <c r="B270" s="251" t="str">
        <f>VLOOKUP(A270,Adr!A:B,2,FALSE)</f>
        <v>Slovenský strelecký zväz</v>
      </c>
      <c r="C270" s="222" t="s">
        <v>1452</v>
      </c>
      <c r="D270" s="224">
        <v>12500</v>
      </c>
      <c r="E270" s="209">
        <v>0</v>
      </c>
      <c r="F270" s="219" t="s">
        <v>205</v>
      </c>
      <c r="G270" s="222" t="s">
        <v>10</v>
      </c>
      <c r="H270" s="222" t="s">
        <v>770</v>
      </c>
      <c r="I270" s="230" t="str">
        <f t="shared" si="20"/>
        <v>00603341d</v>
      </c>
      <c r="J270" s="203" t="str">
        <f t="shared" si="21"/>
        <v>00603341026 03</v>
      </c>
      <c r="K270" s="5"/>
      <c r="L270" s="203" t="str">
        <f t="shared" si="22"/>
        <v>00603341026 03B</v>
      </c>
      <c r="M270" s="5" t="str">
        <f t="shared" si="23"/>
        <v>Slovenský strelecký zväzdBMarek Copák</v>
      </c>
      <c r="N270" s="3" t="str">
        <f t="shared" si="24"/>
        <v>00603341dB</v>
      </c>
    </row>
    <row r="271" spans="1:14" x14ac:dyDescent="0.2">
      <c r="A271" s="242" t="s">
        <v>88</v>
      </c>
      <c r="B271" s="251" t="str">
        <f>VLOOKUP(A271,Adr!A:B,2,FALSE)</f>
        <v>Slovenský strelecký zväz</v>
      </c>
      <c r="C271" s="222" t="s">
        <v>1299</v>
      </c>
      <c r="D271" s="224">
        <v>20000</v>
      </c>
      <c r="E271" s="209">
        <v>0</v>
      </c>
      <c r="F271" s="219" t="s">
        <v>205</v>
      </c>
      <c r="G271" s="222" t="s">
        <v>10</v>
      </c>
      <c r="H271" s="222" t="s">
        <v>770</v>
      </c>
      <c r="I271" s="230" t="str">
        <f t="shared" si="20"/>
        <v>00603341d</v>
      </c>
      <c r="J271" s="203" t="str">
        <f t="shared" si="21"/>
        <v>00603341026 03</v>
      </c>
      <c r="K271" s="5"/>
      <c r="L271" s="203" t="str">
        <f t="shared" si="22"/>
        <v>00603341026 03B</v>
      </c>
      <c r="M271" s="5" t="str">
        <f t="shared" si="23"/>
        <v>Slovenský strelecký zväzdBMarián Kovačócy</v>
      </c>
      <c r="N271" s="3" t="str">
        <f t="shared" si="24"/>
        <v>00603341dB</v>
      </c>
    </row>
    <row r="272" spans="1:14" x14ac:dyDescent="0.2">
      <c r="A272" s="219" t="s">
        <v>88</v>
      </c>
      <c r="B272" s="251" t="str">
        <f>VLOOKUP(A272,Adr!A:B,2,FALSE)</f>
        <v>Slovenský strelecký zväz</v>
      </c>
      <c r="C272" s="222" t="s">
        <v>1453</v>
      </c>
      <c r="D272" s="224">
        <v>12500</v>
      </c>
      <c r="E272" s="209">
        <v>0</v>
      </c>
      <c r="F272" s="219" t="s">
        <v>205</v>
      </c>
      <c r="G272" s="222" t="s">
        <v>10</v>
      </c>
      <c r="H272" s="222" t="s">
        <v>770</v>
      </c>
      <c r="I272" s="230" t="str">
        <f t="shared" si="20"/>
        <v>00603341d</v>
      </c>
      <c r="J272" s="203" t="str">
        <f t="shared" si="21"/>
        <v>00603341026 03</v>
      </c>
      <c r="K272" s="5"/>
      <c r="L272" s="203" t="str">
        <f t="shared" si="22"/>
        <v>00603341026 03B</v>
      </c>
      <c r="M272" s="5" t="str">
        <f t="shared" si="23"/>
        <v>Slovenský strelecký zväzdBMiroslava Hocková</v>
      </c>
      <c r="N272" s="3" t="str">
        <f t="shared" si="24"/>
        <v>00603341dB</v>
      </c>
    </row>
    <row r="273" spans="1:14" x14ac:dyDescent="0.2">
      <c r="A273" s="219" t="s">
        <v>88</v>
      </c>
      <c r="B273" s="251" t="str">
        <f>VLOOKUP(A273,Adr!A:B,2,FALSE)</f>
        <v>Slovenský strelecký zväz</v>
      </c>
      <c r="C273" s="222" t="s">
        <v>1300</v>
      </c>
      <c r="D273" s="224">
        <v>20000</v>
      </c>
      <c r="E273" s="209">
        <v>0</v>
      </c>
      <c r="F273" s="219" t="s">
        <v>205</v>
      </c>
      <c r="G273" s="222" t="s">
        <v>10</v>
      </c>
      <c r="H273" s="222" t="s">
        <v>770</v>
      </c>
      <c r="I273" s="230" t="str">
        <f t="shared" si="20"/>
        <v>00603341d</v>
      </c>
      <c r="J273" s="203" t="str">
        <f t="shared" si="21"/>
        <v>00603341026 03</v>
      </c>
      <c r="K273" s="5"/>
      <c r="L273" s="203" t="str">
        <f t="shared" si="22"/>
        <v>00603341026 03B</v>
      </c>
      <c r="M273" s="5" t="str">
        <f t="shared" si="23"/>
        <v>Slovenský strelecký zväzdBPatrik Jány</v>
      </c>
      <c r="N273" s="3" t="str">
        <f t="shared" si="24"/>
        <v>00603341dB</v>
      </c>
    </row>
    <row r="274" spans="1:14" x14ac:dyDescent="0.2">
      <c r="A274" s="219" t="s">
        <v>88</v>
      </c>
      <c r="B274" s="251" t="str">
        <f>VLOOKUP(A274,Adr!A:B,2,FALSE)</f>
        <v>Slovenský strelecký zväz</v>
      </c>
      <c r="C274" s="222" t="s">
        <v>1454</v>
      </c>
      <c r="D274" s="224">
        <v>7500</v>
      </c>
      <c r="E274" s="209">
        <v>0</v>
      </c>
      <c r="F274" s="219" t="s">
        <v>205</v>
      </c>
      <c r="G274" s="222" t="s">
        <v>10</v>
      </c>
      <c r="H274" s="222" t="s">
        <v>770</v>
      </c>
      <c r="I274" s="230" t="str">
        <f t="shared" si="20"/>
        <v>00603341d</v>
      </c>
      <c r="J274" s="203" t="str">
        <f t="shared" si="21"/>
        <v>00603341026 03</v>
      </c>
      <c r="K274" s="5"/>
      <c r="L274" s="203" t="str">
        <f t="shared" si="22"/>
        <v>00603341026 03B</v>
      </c>
      <c r="M274" s="5" t="str">
        <f t="shared" si="23"/>
        <v>Slovenský strelecký zväzdBTimotej Tóth</v>
      </c>
      <c r="N274" s="3" t="str">
        <f t="shared" si="24"/>
        <v>00603341dB</v>
      </c>
    </row>
    <row r="275" spans="1:14" x14ac:dyDescent="0.2">
      <c r="A275" s="219" t="s">
        <v>88</v>
      </c>
      <c r="B275" s="251" t="str">
        <f>VLOOKUP(A275,Adr!A:B,2,FALSE)</f>
        <v>Slovenský strelecký zväz</v>
      </c>
      <c r="C275" s="222" t="s">
        <v>1301</v>
      </c>
      <c r="D275" s="224">
        <v>15000</v>
      </c>
      <c r="E275" s="209">
        <v>0</v>
      </c>
      <c r="F275" s="219" t="s">
        <v>205</v>
      </c>
      <c r="G275" s="222" t="s">
        <v>10</v>
      </c>
      <c r="H275" s="222" t="s">
        <v>770</v>
      </c>
      <c r="I275" s="230" t="str">
        <f t="shared" si="20"/>
        <v>00603341d</v>
      </c>
      <c r="J275" s="203" t="str">
        <f t="shared" si="21"/>
        <v>00603341026 03</v>
      </c>
      <c r="K275" s="5"/>
      <c r="L275" s="203" t="str">
        <f t="shared" si="22"/>
        <v>00603341026 03B</v>
      </c>
      <c r="M275" s="5" t="str">
        <f t="shared" si="23"/>
        <v>Slovenský strelecký zväzdBVanesa Hocková</v>
      </c>
      <c r="N275" s="3" t="str">
        <f t="shared" si="24"/>
        <v>00603341dB</v>
      </c>
    </row>
    <row r="276" spans="1:14" x14ac:dyDescent="0.2">
      <c r="A276" s="219" t="s">
        <v>88</v>
      </c>
      <c r="B276" s="251" t="str">
        <f>VLOOKUP(A276,Adr!A:B,2,FALSE)</f>
        <v>Slovenský strelecký zväz</v>
      </c>
      <c r="C276" s="222" t="s">
        <v>1302</v>
      </c>
      <c r="D276" s="224">
        <v>50000</v>
      </c>
      <c r="E276" s="209">
        <v>0</v>
      </c>
      <c r="F276" s="219" t="s">
        <v>205</v>
      </c>
      <c r="G276" s="222" t="s">
        <v>10</v>
      </c>
      <c r="H276" s="222" t="s">
        <v>770</v>
      </c>
      <c r="I276" s="230" t="str">
        <f t="shared" si="20"/>
        <v>00603341d</v>
      </c>
      <c r="J276" s="203" t="str">
        <f t="shared" si="21"/>
        <v>00603341026 03</v>
      </c>
      <c r="K276" s="5"/>
      <c r="L276" s="203" t="str">
        <f t="shared" si="22"/>
        <v>00603341026 03B</v>
      </c>
      <c r="M276" s="5" t="str">
        <f t="shared" si="23"/>
        <v>Slovenský strelecký zväzdBZuzana Rehák Štefečeková</v>
      </c>
      <c r="N276" s="3" t="str">
        <f t="shared" si="24"/>
        <v>00603341dB</v>
      </c>
    </row>
    <row r="277" spans="1:14" x14ac:dyDescent="0.2">
      <c r="A277" s="219" t="s">
        <v>1106</v>
      </c>
      <c r="B277" s="251" t="str">
        <f>VLOOKUP(A277,Adr!A:B,2,FALSE)</f>
        <v>Slovenský šachový zväz</v>
      </c>
      <c r="C277" s="222" t="s">
        <v>888</v>
      </c>
      <c r="D277" s="224">
        <v>225194</v>
      </c>
      <c r="E277" s="209">
        <v>0</v>
      </c>
      <c r="F277" s="219" t="s">
        <v>202</v>
      </c>
      <c r="G277" s="222" t="s">
        <v>6</v>
      </c>
      <c r="H277" s="222" t="s">
        <v>770</v>
      </c>
      <c r="I277" s="230" t="str">
        <f t="shared" si="20"/>
        <v>17310571a</v>
      </c>
      <c r="J277" s="203" t="str">
        <f t="shared" si="21"/>
        <v>17310571026 02</v>
      </c>
      <c r="K277" s="5" t="s">
        <v>14</v>
      </c>
      <c r="L277" s="203" t="str">
        <f t="shared" si="22"/>
        <v>17310571026 02B</v>
      </c>
      <c r="M277" s="5" t="str">
        <f t="shared" si="23"/>
        <v>Slovenský šachový zväzaBšach - bežné transfery</v>
      </c>
      <c r="N277" s="3" t="str">
        <f t="shared" si="24"/>
        <v>17310571aB</v>
      </c>
    </row>
    <row r="278" spans="1:14" x14ac:dyDescent="0.2">
      <c r="A278" s="202" t="s">
        <v>1107</v>
      </c>
      <c r="B278" s="251" t="str">
        <f>VLOOKUP(A278,Adr!A:B,2,FALSE)</f>
        <v>Slovenský šermiarsky zväz</v>
      </c>
      <c r="C278" s="222" t="s">
        <v>889</v>
      </c>
      <c r="D278" s="224">
        <v>185679</v>
      </c>
      <c r="E278" s="209">
        <v>0</v>
      </c>
      <c r="F278" s="219" t="s">
        <v>202</v>
      </c>
      <c r="G278" s="222" t="s">
        <v>6</v>
      </c>
      <c r="H278" s="222" t="s">
        <v>770</v>
      </c>
      <c r="I278" s="230" t="str">
        <f t="shared" si="20"/>
        <v>30806437a</v>
      </c>
      <c r="J278" s="203" t="str">
        <f t="shared" si="21"/>
        <v>30806437026 02</v>
      </c>
      <c r="K278" s="5" t="s">
        <v>92</v>
      </c>
      <c r="L278" s="203" t="str">
        <f t="shared" si="22"/>
        <v>30806437026 02B</v>
      </c>
      <c r="M278" s="5" t="str">
        <f t="shared" si="23"/>
        <v>Slovenský šermiarsky zväzaBšerm - bežné transfery</v>
      </c>
      <c r="N278" s="3" t="str">
        <f t="shared" si="24"/>
        <v>30806437aB</v>
      </c>
    </row>
    <row r="279" spans="1:14" x14ac:dyDescent="0.2">
      <c r="A279" s="238" t="s">
        <v>93</v>
      </c>
      <c r="B279" s="251" t="str">
        <f>VLOOKUP(A279,Adr!A:B,2,FALSE)</f>
        <v>Slovenský tenisový zväz</v>
      </c>
      <c r="C279" s="222" t="s">
        <v>890</v>
      </c>
      <c r="D279" s="224">
        <v>4385481</v>
      </c>
      <c r="E279" s="209">
        <v>0</v>
      </c>
      <c r="F279" s="219" t="s">
        <v>202</v>
      </c>
      <c r="G279" s="222" t="s">
        <v>6</v>
      </c>
      <c r="H279" s="222" t="s">
        <v>770</v>
      </c>
      <c r="I279" s="230" t="str">
        <f t="shared" si="20"/>
        <v>30811384a</v>
      </c>
      <c r="J279" s="203" t="str">
        <f t="shared" si="21"/>
        <v>30811384026 02</v>
      </c>
      <c r="K279" s="5" t="s">
        <v>95</v>
      </c>
      <c r="L279" s="203" t="str">
        <f t="shared" si="22"/>
        <v>30811384026 02B</v>
      </c>
      <c r="M279" s="5" t="str">
        <f t="shared" si="23"/>
        <v>Slovenský tenisový zväzaBtenis - bežné transfery</v>
      </c>
      <c r="N279" s="3" t="str">
        <f t="shared" si="24"/>
        <v>30811384aB</v>
      </c>
    </row>
    <row r="280" spans="1:14" x14ac:dyDescent="0.2">
      <c r="A280" s="219" t="s">
        <v>93</v>
      </c>
      <c r="B280" s="251" t="str">
        <f>VLOOKUP(A280,Adr!A:B,2,FALSE)</f>
        <v>Slovenský tenisový zväz</v>
      </c>
      <c r="C280" s="222" t="s">
        <v>1455</v>
      </c>
      <c r="D280" s="224">
        <v>25000</v>
      </c>
      <c r="E280" s="209">
        <v>0</v>
      </c>
      <c r="F280" s="219" t="s">
        <v>202</v>
      </c>
      <c r="G280" s="222" t="s">
        <v>6</v>
      </c>
      <c r="H280" s="222" t="s">
        <v>771</v>
      </c>
      <c r="I280" s="230" t="str">
        <f t="shared" si="20"/>
        <v>30811384a</v>
      </c>
      <c r="J280" s="203" t="str">
        <f t="shared" si="21"/>
        <v>30811384026 02</v>
      </c>
      <c r="K280" s="5" t="s">
        <v>95</v>
      </c>
      <c r="L280" s="203" t="str">
        <f t="shared" si="22"/>
        <v>30811384026 02K</v>
      </c>
      <c r="M280" s="5" t="str">
        <f t="shared" si="23"/>
        <v>Slovenský tenisový zväzaKtenis - kapitálové transfery</v>
      </c>
      <c r="N280" s="3" t="str">
        <f t="shared" si="24"/>
        <v>30811384aK</v>
      </c>
    </row>
    <row r="281" spans="1:14" x14ac:dyDescent="0.2">
      <c r="A281" s="219" t="s">
        <v>93</v>
      </c>
      <c r="B281" s="251" t="str">
        <f>VLOOKUP(A281,Adr!A:B,2,FALSE)</f>
        <v>Slovenský tenisový zväz</v>
      </c>
      <c r="C281" s="222" t="s">
        <v>1456</v>
      </c>
      <c r="D281" s="224">
        <v>7500</v>
      </c>
      <c r="E281" s="209">
        <v>0</v>
      </c>
      <c r="F281" s="219" t="s">
        <v>205</v>
      </c>
      <c r="G281" s="222" t="s">
        <v>10</v>
      </c>
      <c r="H281" s="222" t="s">
        <v>770</v>
      </c>
      <c r="I281" s="230" t="str">
        <f t="shared" si="20"/>
        <v>30811384d</v>
      </c>
      <c r="J281" s="203" t="str">
        <f t="shared" si="21"/>
        <v>30811384026 03</v>
      </c>
      <c r="K281" s="5"/>
      <c r="L281" s="203" t="str">
        <f t="shared" si="22"/>
        <v>30811384026 03B</v>
      </c>
      <c r="M281" s="5" t="str">
        <f t="shared" si="23"/>
        <v>Slovenský tenisový zväzdBBianca Behúlová</v>
      </c>
      <c r="N281" s="3" t="str">
        <f t="shared" si="24"/>
        <v>30811384dB</v>
      </c>
    </row>
    <row r="282" spans="1:14" x14ac:dyDescent="0.2">
      <c r="A282" s="219" t="s">
        <v>93</v>
      </c>
      <c r="B282" s="251" t="str">
        <f>VLOOKUP(A282,Adr!A:B,2,FALSE)</f>
        <v>Slovenský tenisový zväz</v>
      </c>
      <c r="C282" s="222" t="s">
        <v>1457</v>
      </c>
      <c r="D282" s="224">
        <v>15000</v>
      </c>
      <c r="E282" s="209">
        <v>0</v>
      </c>
      <c r="F282" s="219" t="s">
        <v>205</v>
      </c>
      <c r="G282" s="222" t="s">
        <v>10</v>
      </c>
      <c r="H282" s="222" t="s">
        <v>770</v>
      </c>
      <c r="I282" s="230" t="str">
        <f t="shared" si="20"/>
        <v>30811384d</v>
      </c>
      <c r="J282" s="203" t="str">
        <f t="shared" si="21"/>
        <v>30811384026 03</v>
      </c>
      <c r="K282" s="5"/>
      <c r="L282" s="203" t="str">
        <f t="shared" si="22"/>
        <v>30811384026 03B</v>
      </c>
      <c r="M282" s="5" t="str">
        <f t="shared" si="23"/>
        <v>Slovenský tenisový zväzdBFilip Polášek</v>
      </c>
      <c r="N282" s="3" t="str">
        <f t="shared" si="24"/>
        <v>30811384dB</v>
      </c>
    </row>
    <row r="283" spans="1:14" x14ac:dyDescent="0.2">
      <c r="A283" s="219" t="s">
        <v>93</v>
      </c>
      <c r="B283" s="251" t="str">
        <f>VLOOKUP(A283,Adr!A:B,2,FALSE)</f>
        <v>Slovenský tenisový zväz</v>
      </c>
      <c r="C283" s="222" t="s">
        <v>1458</v>
      </c>
      <c r="D283" s="224">
        <v>11200</v>
      </c>
      <c r="E283" s="209">
        <v>0</v>
      </c>
      <c r="F283" s="219" t="s">
        <v>205</v>
      </c>
      <c r="G283" s="222" t="s">
        <v>10</v>
      </c>
      <c r="H283" s="222" t="s">
        <v>770</v>
      </c>
      <c r="I283" s="230" t="str">
        <f t="shared" si="20"/>
        <v>30811384d</v>
      </c>
      <c r="J283" s="203" t="str">
        <f t="shared" si="21"/>
        <v>30811384026 03</v>
      </c>
      <c r="K283" s="5"/>
      <c r="L283" s="203" t="str">
        <f t="shared" si="22"/>
        <v>30811384026 03B</v>
      </c>
      <c r="M283" s="5" t="str">
        <f t="shared" si="23"/>
        <v>Slovenský tenisový zväzdBPeter Benjamín Privara</v>
      </c>
      <c r="N283" s="3" t="str">
        <f t="shared" si="24"/>
        <v>30811384dB</v>
      </c>
    </row>
    <row r="284" spans="1:14" x14ac:dyDescent="0.2">
      <c r="A284" s="219" t="s">
        <v>93</v>
      </c>
      <c r="B284" s="251" t="str">
        <f>VLOOKUP(A284,Adr!A:B,2,FALSE)</f>
        <v>Slovenský tenisový zväz</v>
      </c>
      <c r="C284" s="222" t="s">
        <v>1459</v>
      </c>
      <c r="D284" s="224">
        <v>7500</v>
      </c>
      <c r="E284" s="209">
        <v>0</v>
      </c>
      <c r="F284" s="219" t="s">
        <v>205</v>
      </c>
      <c r="G284" s="222" t="s">
        <v>10</v>
      </c>
      <c r="H284" s="222" t="s">
        <v>770</v>
      </c>
      <c r="I284" s="230" t="str">
        <f t="shared" si="20"/>
        <v>30811384d</v>
      </c>
      <c r="J284" s="203" t="str">
        <f t="shared" si="21"/>
        <v>30811384026 03</v>
      </c>
      <c r="K284" s="5"/>
      <c r="L284" s="203" t="str">
        <f t="shared" si="22"/>
        <v>30811384026 03B</v>
      </c>
      <c r="M284" s="5" t="str">
        <f t="shared" si="23"/>
        <v>Slovenský tenisový zväzdBRadka Zelníčková</v>
      </c>
      <c r="N284" s="3" t="str">
        <f t="shared" si="24"/>
        <v>30811384dB</v>
      </c>
    </row>
    <row r="285" spans="1:14" x14ac:dyDescent="0.2">
      <c r="A285" s="219" t="s">
        <v>93</v>
      </c>
      <c r="B285" s="251" t="str">
        <f>VLOOKUP(A285,Adr!A:B,2,FALSE)</f>
        <v>Slovenský tenisový zväz</v>
      </c>
      <c r="C285" s="222" t="s">
        <v>1303</v>
      </c>
      <c r="D285" s="224">
        <v>10000</v>
      </c>
      <c r="E285" s="209">
        <v>0</v>
      </c>
      <c r="F285" s="219" t="s">
        <v>205</v>
      </c>
      <c r="G285" s="222" t="s">
        <v>10</v>
      </c>
      <c r="H285" s="222" t="s">
        <v>770</v>
      </c>
      <c r="I285" s="230" t="str">
        <f t="shared" si="20"/>
        <v>30811384d</v>
      </c>
      <c r="J285" s="203" t="str">
        <f t="shared" si="21"/>
        <v>30811384026 03</v>
      </c>
      <c r="K285" s="5"/>
      <c r="L285" s="203" t="str">
        <f t="shared" si="22"/>
        <v>30811384026 03B</v>
      </c>
      <c r="M285" s="5" t="str">
        <f t="shared" si="23"/>
        <v>Slovenský tenisový zväzdBRomana Čišovská</v>
      </c>
      <c r="N285" s="3" t="str">
        <f t="shared" si="24"/>
        <v>30811384dB</v>
      </c>
    </row>
    <row r="286" spans="1:14" x14ac:dyDescent="0.2">
      <c r="A286" s="219" t="s">
        <v>93</v>
      </c>
      <c r="B286" s="251" t="str">
        <f>VLOOKUP(A286,Adr!A:B,2,FALSE)</f>
        <v>Slovenský tenisový zväz</v>
      </c>
      <c r="C286" s="222" t="s">
        <v>1304</v>
      </c>
      <c r="D286" s="224">
        <v>7500</v>
      </c>
      <c r="E286" s="209">
        <v>0</v>
      </c>
      <c r="F286" s="219" t="s">
        <v>205</v>
      </c>
      <c r="G286" s="222" t="s">
        <v>10</v>
      </c>
      <c r="H286" s="222" t="s">
        <v>770</v>
      </c>
      <c r="I286" s="230" t="str">
        <f t="shared" si="20"/>
        <v>30811384d</v>
      </c>
      <c r="J286" s="203" t="str">
        <f t="shared" si="21"/>
        <v>30811384026 03</v>
      </c>
      <c r="K286" s="5"/>
      <c r="L286" s="203" t="str">
        <f t="shared" si="22"/>
        <v>30811384026 03B</v>
      </c>
      <c r="M286" s="5" t="str">
        <f t="shared" si="23"/>
        <v>Slovenský tenisový zväzdBViktória Morvayová</v>
      </c>
      <c r="N286" s="3" t="str">
        <f t="shared" si="24"/>
        <v>30811384dB</v>
      </c>
    </row>
    <row r="287" spans="1:14" x14ac:dyDescent="0.2">
      <c r="A287" s="219" t="s">
        <v>96</v>
      </c>
      <c r="B287" s="251" t="str">
        <f>VLOOKUP(A287,Adr!A:B,2,FALSE)</f>
        <v>Slovenský veslársky zväz</v>
      </c>
      <c r="C287" s="222" t="s">
        <v>891</v>
      </c>
      <c r="D287" s="224">
        <v>153825</v>
      </c>
      <c r="E287" s="209">
        <v>0</v>
      </c>
      <c r="F287" s="219" t="s">
        <v>202</v>
      </c>
      <c r="G287" s="222" t="s">
        <v>6</v>
      </c>
      <c r="H287" s="222" t="s">
        <v>770</v>
      </c>
      <c r="I287" s="230" t="str">
        <f t="shared" si="20"/>
        <v>00688304a</v>
      </c>
      <c r="J287" s="203" t="str">
        <f t="shared" si="21"/>
        <v>00688304026 02</v>
      </c>
      <c r="K287" s="5" t="s">
        <v>98</v>
      </c>
      <c r="L287" s="203" t="str">
        <f t="shared" si="22"/>
        <v>00688304026 02B</v>
      </c>
      <c r="M287" s="5" t="str">
        <f t="shared" si="23"/>
        <v>Slovenský veslársky zväzaBveslovanie - bežné transfery</v>
      </c>
      <c r="N287" s="3" t="str">
        <f t="shared" si="24"/>
        <v>00688304aB</v>
      </c>
    </row>
    <row r="288" spans="1:14" x14ac:dyDescent="0.2">
      <c r="A288" s="219" t="s">
        <v>96</v>
      </c>
      <c r="B288" s="251" t="str">
        <f>VLOOKUP(A288,Adr!A:B,2,FALSE)</f>
        <v>Slovenský veslársky zväz</v>
      </c>
      <c r="C288" s="222" t="s">
        <v>1047</v>
      </c>
      <c r="D288" s="224">
        <v>12000</v>
      </c>
      <c r="E288" s="209">
        <v>0</v>
      </c>
      <c r="F288" s="219" t="s">
        <v>202</v>
      </c>
      <c r="G288" s="222" t="s">
        <v>6</v>
      </c>
      <c r="H288" s="222" t="s">
        <v>771</v>
      </c>
      <c r="I288" s="230" t="str">
        <f t="shared" si="20"/>
        <v>00688304a</v>
      </c>
      <c r="J288" s="203" t="str">
        <f t="shared" si="21"/>
        <v>00688304026 02</v>
      </c>
      <c r="K288" s="5" t="s">
        <v>98</v>
      </c>
      <c r="L288" s="203" t="str">
        <f t="shared" si="22"/>
        <v>00688304026 02K</v>
      </c>
      <c r="M288" s="5" t="str">
        <f t="shared" si="23"/>
        <v>Slovenský veslársky zväzaKveslovanie - kapitálové transfery</v>
      </c>
      <c r="N288" s="3" t="str">
        <f t="shared" si="24"/>
        <v>00688304aK</v>
      </c>
    </row>
    <row r="289" spans="1:14" x14ac:dyDescent="0.2">
      <c r="A289" s="219" t="s">
        <v>99</v>
      </c>
      <c r="B289" s="251" t="str">
        <f>VLOOKUP(A289,Adr!A:B,2,FALSE)</f>
        <v>Slovenský zápasnícky zväz</v>
      </c>
      <c r="C289" s="222" t="s">
        <v>892</v>
      </c>
      <c r="D289" s="224">
        <v>438315</v>
      </c>
      <c r="E289" s="209">
        <v>0</v>
      </c>
      <c r="F289" s="219" t="s">
        <v>202</v>
      </c>
      <c r="G289" s="222" t="s">
        <v>6</v>
      </c>
      <c r="H289" s="222" t="s">
        <v>770</v>
      </c>
      <c r="I289" s="230" t="str">
        <f t="shared" si="20"/>
        <v>31791981a</v>
      </c>
      <c r="J289" s="203" t="str">
        <f t="shared" si="21"/>
        <v>31791981026 02</v>
      </c>
      <c r="K289" s="5" t="s">
        <v>100</v>
      </c>
      <c r="L289" s="203" t="str">
        <f t="shared" si="22"/>
        <v>31791981026 02B</v>
      </c>
      <c r="M289" s="5" t="str">
        <f t="shared" si="23"/>
        <v>Slovenský zápasnícky zväzaBzápasenie - bežné transfery</v>
      </c>
      <c r="N289" s="3" t="str">
        <f t="shared" si="24"/>
        <v>31791981aB</v>
      </c>
    </row>
    <row r="290" spans="1:14" x14ac:dyDescent="0.2">
      <c r="A290" s="219" t="s">
        <v>99</v>
      </c>
      <c r="B290" s="251" t="str">
        <f>VLOOKUP(A290,Adr!A:B,2,FALSE)</f>
        <v>Slovenský zápasnícky zväz</v>
      </c>
      <c r="C290" s="222" t="s">
        <v>1460</v>
      </c>
      <c r="D290" s="224">
        <v>30000</v>
      </c>
      <c r="E290" s="209">
        <v>0</v>
      </c>
      <c r="F290" s="219" t="s">
        <v>205</v>
      </c>
      <c r="G290" s="222" t="s">
        <v>10</v>
      </c>
      <c r="H290" s="222" t="s">
        <v>770</v>
      </c>
      <c r="I290" s="230" t="str">
        <f t="shared" si="20"/>
        <v>31791981d</v>
      </c>
      <c r="J290" s="203" t="str">
        <f t="shared" si="21"/>
        <v>31791981026 03</v>
      </c>
      <c r="K290" s="5"/>
      <c r="L290" s="203" t="str">
        <f t="shared" si="22"/>
        <v>31791981026 03B</v>
      </c>
      <c r="M290" s="5" t="str">
        <f t="shared" si="23"/>
        <v>Slovenský zápasnícky zväzdBAkhsarbek Gulaev</v>
      </c>
      <c r="N290" s="3" t="str">
        <f t="shared" si="24"/>
        <v>31791981dB</v>
      </c>
    </row>
    <row r="291" spans="1:14" x14ac:dyDescent="0.2">
      <c r="A291" s="219" t="s">
        <v>99</v>
      </c>
      <c r="B291" s="251" t="str">
        <f>VLOOKUP(A291,Adr!A:B,2,FALSE)</f>
        <v>Slovenský zápasnícky zväz</v>
      </c>
      <c r="C291" s="222" t="s">
        <v>1461</v>
      </c>
      <c r="D291" s="224">
        <v>25000</v>
      </c>
      <c r="E291" s="209">
        <v>0</v>
      </c>
      <c r="F291" s="219" t="s">
        <v>205</v>
      </c>
      <c r="G291" s="222" t="s">
        <v>10</v>
      </c>
      <c r="H291" s="222" t="s">
        <v>770</v>
      </c>
      <c r="I291" s="230" t="str">
        <f t="shared" si="20"/>
        <v>31791981d</v>
      </c>
      <c r="J291" s="203" t="str">
        <f t="shared" si="21"/>
        <v>31791981026 03</v>
      </c>
      <c r="K291" s="5"/>
      <c r="L291" s="203" t="str">
        <f t="shared" si="22"/>
        <v>31791981026 03B</v>
      </c>
      <c r="M291" s="5" t="str">
        <f t="shared" si="23"/>
        <v>Slovenský zápasnícky zväzdBBoris Makoev</v>
      </c>
      <c r="N291" s="3" t="str">
        <f t="shared" si="24"/>
        <v>31791981dB</v>
      </c>
    </row>
    <row r="292" spans="1:14" x14ac:dyDescent="0.2">
      <c r="A292" s="219" t="s">
        <v>99</v>
      </c>
      <c r="B292" s="251" t="str">
        <f>VLOOKUP(A292,Adr!A:B,2,FALSE)</f>
        <v>Slovenský zápasnícky zväz</v>
      </c>
      <c r="C292" s="222" t="s">
        <v>1305</v>
      </c>
      <c r="D292" s="224">
        <v>10000</v>
      </c>
      <c r="E292" s="209">
        <v>0</v>
      </c>
      <c r="F292" s="219" t="s">
        <v>205</v>
      </c>
      <c r="G292" s="222" t="s">
        <v>10</v>
      </c>
      <c r="H292" s="222" t="s">
        <v>770</v>
      </c>
      <c r="I292" s="230" t="str">
        <f t="shared" si="20"/>
        <v>31791981d</v>
      </c>
      <c r="J292" s="203" t="str">
        <f t="shared" si="21"/>
        <v>31791981026 03</v>
      </c>
      <c r="K292" s="5"/>
      <c r="L292" s="203" t="str">
        <f t="shared" si="22"/>
        <v>31791981026 03B</v>
      </c>
      <c r="M292" s="5" t="str">
        <f t="shared" si="23"/>
        <v>Slovenský zápasnícky zväzdBJakub Sýkora</v>
      </c>
      <c r="N292" s="3" t="str">
        <f t="shared" si="24"/>
        <v>31791981dB</v>
      </c>
    </row>
    <row r="293" spans="1:14" x14ac:dyDescent="0.2">
      <c r="A293" s="219" t="s">
        <v>99</v>
      </c>
      <c r="B293" s="251" t="str">
        <f>VLOOKUP(A293,Adr!A:B,2,FALSE)</f>
        <v>Slovenský zápasnícky zväz</v>
      </c>
      <c r="C293" s="222" t="s">
        <v>1462</v>
      </c>
      <c r="D293" s="224">
        <v>30000</v>
      </c>
      <c r="E293" s="209">
        <v>0</v>
      </c>
      <c r="F293" s="219" t="s">
        <v>205</v>
      </c>
      <c r="G293" s="222" t="s">
        <v>10</v>
      </c>
      <c r="H293" s="222" t="s">
        <v>770</v>
      </c>
      <c r="I293" s="230" t="str">
        <f t="shared" si="20"/>
        <v>31791981d</v>
      </c>
      <c r="J293" s="203" t="str">
        <f t="shared" si="21"/>
        <v>31791981026 03</v>
      </c>
      <c r="K293" s="5"/>
      <c r="L293" s="203" t="str">
        <f t="shared" si="22"/>
        <v>31791981026 03B</v>
      </c>
      <c r="M293" s="5" t="str">
        <f t="shared" si="23"/>
        <v>Slovenský zápasnícky zväzdBTajmuraz Salkazanov</v>
      </c>
      <c r="N293" s="3" t="str">
        <f t="shared" si="24"/>
        <v>31791981dB</v>
      </c>
    </row>
    <row r="294" spans="1:14" x14ac:dyDescent="0.2">
      <c r="A294" s="219" t="s">
        <v>99</v>
      </c>
      <c r="B294" s="251" t="str">
        <f>VLOOKUP(A294,Adr!A:B,2,FALSE)</f>
        <v>Slovenský zápasnícky zväz</v>
      </c>
      <c r="C294" s="222" t="s">
        <v>1463</v>
      </c>
      <c r="D294" s="224">
        <v>10000</v>
      </c>
      <c r="E294" s="209">
        <v>0</v>
      </c>
      <c r="F294" s="219" t="s">
        <v>205</v>
      </c>
      <c r="G294" s="222" t="s">
        <v>10</v>
      </c>
      <c r="H294" s="222" t="s">
        <v>770</v>
      </c>
      <c r="I294" s="230" t="str">
        <f t="shared" si="20"/>
        <v>31791981d</v>
      </c>
      <c r="J294" s="203" t="str">
        <f t="shared" si="21"/>
        <v>31791981026 03</v>
      </c>
      <c r="K294" s="5"/>
      <c r="L294" s="203" t="str">
        <f t="shared" si="22"/>
        <v>31791981026 03B</v>
      </c>
      <c r="M294" s="5" t="str">
        <f t="shared" si="23"/>
        <v>Slovenský zápasnícky zväzdBZsuzsanna Molnár</v>
      </c>
      <c r="N294" s="3" t="str">
        <f t="shared" si="24"/>
        <v>31791981dB</v>
      </c>
    </row>
    <row r="295" spans="1:14" x14ac:dyDescent="0.2">
      <c r="A295" s="202" t="s">
        <v>1108</v>
      </c>
      <c r="B295" s="251" t="str">
        <f>VLOOKUP(A295,Adr!A:B,2,FALSE)</f>
        <v>Slovenský zväz bedmintonu</v>
      </c>
      <c r="C295" s="222" t="s">
        <v>893</v>
      </c>
      <c r="D295" s="224">
        <v>282418</v>
      </c>
      <c r="E295" s="209">
        <v>0</v>
      </c>
      <c r="F295" s="219" t="s">
        <v>202</v>
      </c>
      <c r="G295" s="222" t="s">
        <v>6</v>
      </c>
      <c r="H295" s="222" t="s">
        <v>770</v>
      </c>
      <c r="I295" s="230" t="str">
        <f t="shared" si="20"/>
        <v>30811546a</v>
      </c>
      <c r="J295" s="203" t="str">
        <f t="shared" si="21"/>
        <v>30811546026 02</v>
      </c>
      <c r="K295" s="5" t="s">
        <v>103</v>
      </c>
      <c r="L295" s="203" t="str">
        <f t="shared" si="22"/>
        <v>30811546026 02B</v>
      </c>
      <c r="M295" s="5" t="str">
        <f t="shared" si="23"/>
        <v>Slovenský zväz bedmintonuaBbedminton - bežné transfery</v>
      </c>
      <c r="N295" s="3" t="str">
        <f t="shared" si="24"/>
        <v>30811546aB</v>
      </c>
    </row>
    <row r="296" spans="1:14" x14ac:dyDescent="0.2">
      <c r="A296" s="219" t="s">
        <v>1108</v>
      </c>
      <c r="B296" s="251" t="str">
        <f>VLOOKUP(A296,Adr!A:B,2,FALSE)</f>
        <v>Slovenský zväz bedmintonu</v>
      </c>
      <c r="C296" s="222" t="s">
        <v>1720</v>
      </c>
      <c r="D296" s="224">
        <v>5000</v>
      </c>
      <c r="E296" s="292">
        <v>0</v>
      </c>
      <c r="F296" s="219" t="s">
        <v>214</v>
      </c>
      <c r="G296" s="222" t="s">
        <v>10</v>
      </c>
      <c r="H296" s="222" t="s">
        <v>770</v>
      </c>
      <c r="I296" s="230" t="str">
        <f t="shared" si="20"/>
        <v>30811546m</v>
      </c>
      <c r="J296" s="203" t="str">
        <f t="shared" si="21"/>
        <v>30811546026 03</v>
      </c>
      <c r="K296" s="5"/>
      <c r="L296" s="203" t="str">
        <f t="shared" si="22"/>
        <v>30811546026 03B</v>
      </c>
      <c r="M296" s="5" t="str">
        <f t="shared" si="23"/>
        <v>Slovenský zväz bedmintonumBZabepečenie školských športových súťaží 2022 v ostatných súťažiach kategórie "A" v bedmintone (MS stredných škôl)</v>
      </c>
      <c r="N296" s="3" t="str">
        <f t="shared" si="24"/>
        <v>30811546mB</v>
      </c>
    </row>
    <row r="297" spans="1:14" x14ac:dyDescent="0.2">
      <c r="A297" s="219" t="s">
        <v>1108</v>
      </c>
      <c r="B297" s="251" t="str">
        <f>VLOOKUP(A297,Adr!A:B,2,FALSE)</f>
        <v>Slovenský zväz bedmintonu</v>
      </c>
      <c r="C297" s="222" t="s">
        <v>1721</v>
      </c>
      <c r="D297" s="224">
        <v>8324</v>
      </c>
      <c r="E297" s="292">
        <v>0</v>
      </c>
      <c r="F297" s="219" t="s">
        <v>214</v>
      </c>
      <c r="G297" s="222" t="s">
        <v>10</v>
      </c>
      <c r="H297" s="222" t="s">
        <v>770</v>
      </c>
      <c r="I297" s="230" t="str">
        <f t="shared" si="20"/>
        <v>30811546m</v>
      </c>
      <c r="J297" s="203" t="str">
        <f t="shared" si="21"/>
        <v>30811546026 03</v>
      </c>
      <c r="K297" s="5"/>
      <c r="L297" s="203" t="str">
        <f t="shared" si="22"/>
        <v>30811546026 03B</v>
      </c>
      <c r="M297" s="5" t="str">
        <f t="shared" si="23"/>
        <v>Slovenský zväz bedmintonumBZabezpečenie finále školských športových súťaží (Trenčín 2022) v súťažiach kategórie "A" v bedmintone</v>
      </c>
      <c r="N297" s="3" t="str">
        <f t="shared" si="24"/>
        <v>30811546mB</v>
      </c>
    </row>
    <row r="298" spans="1:14" x14ac:dyDescent="0.2">
      <c r="A298" s="219" t="s">
        <v>104</v>
      </c>
      <c r="B298" s="251" t="str">
        <f>VLOOKUP(A298,Adr!A:B,2,FALSE)</f>
        <v>Slovenský zväz biatlonu</v>
      </c>
      <c r="C298" s="222" t="s">
        <v>894</v>
      </c>
      <c r="D298" s="224">
        <v>495777</v>
      </c>
      <c r="E298" s="209">
        <v>0</v>
      </c>
      <c r="F298" s="219" t="s">
        <v>202</v>
      </c>
      <c r="G298" s="222" t="s">
        <v>6</v>
      </c>
      <c r="H298" s="222" t="s">
        <v>770</v>
      </c>
      <c r="I298" s="230" t="str">
        <f t="shared" si="20"/>
        <v>35656743a</v>
      </c>
      <c r="J298" s="203" t="str">
        <f t="shared" si="21"/>
        <v>35656743026 02</v>
      </c>
      <c r="K298" s="5" t="s">
        <v>106</v>
      </c>
      <c r="L298" s="203" t="str">
        <f t="shared" si="22"/>
        <v>35656743026 02B</v>
      </c>
      <c r="M298" s="5" t="str">
        <f t="shared" si="23"/>
        <v>Slovenský zväz biatlonuaBbiatlon - bežné transfery</v>
      </c>
      <c r="N298" s="3" t="str">
        <f t="shared" si="24"/>
        <v>35656743aB</v>
      </c>
    </row>
    <row r="299" spans="1:14" x14ac:dyDescent="0.2">
      <c r="A299" s="202" t="s">
        <v>104</v>
      </c>
      <c r="B299" s="251" t="str">
        <f>VLOOKUP(A299,Adr!A:B,2,FALSE)</f>
        <v>Slovenský zväz biatlonu</v>
      </c>
      <c r="C299" s="222" t="s">
        <v>1048</v>
      </c>
      <c r="D299" s="224">
        <v>70000</v>
      </c>
      <c r="E299" s="209">
        <v>0</v>
      </c>
      <c r="F299" s="219" t="s">
        <v>202</v>
      </c>
      <c r="G299" s="222" t="s">
        <v>6</v>
      </c>
      <c r="H299" s="222" t="s">
        <v>771</v>
      </c>
      <c r="I299" s="230" t="str">
        <f t="shared" si="20"/>
        <v>35656743a</v>
      </c>
      <c r="J299" s="203" t="str">
        <f t="shared" si="21"/>
        <v>35656743026 02</v>
      </c>
      <c r="K299" s="5" t="s">
        <v>106</v>
      </c>
      <c r="L299" s="203" t="str">
        <f t="shared" si="22"/>
        <v>35656743026 02K</v>
      </c>
      <c r="M299" s="5" t="str">
        <f t="shared" si="23"/>
        <v>Slovenský zväz biatlonuaKbiatlon - kapitálové transfery</v>
      </c>
      <c r="N299" s="3" t="str">
        <f t="shared" si="24"/>
        <v>35656743aK</v>
      </c>
    </row>
    <row r="300" spans="1:14" x14ac:dyDescent="0.2">
      <c r="A300" s="219" t="s">
        <v>104</v>
      </c>
      <c r="B300" s="251" t="str">
        <f>VLOOKUP(A300,Adr!A:B,2,FALSE)</f>
        <v>Slovenský zväz biatlonu</v>
      </c>
      <c r="C300" s="222" t="s">
        <v>1464</v>
      </c>
      <c r="D300" s="224">
        <v>17500</v>
      </c>
      <c r="E300" s="209">
        <v>0</v>
      </c>
      <c r="F300" s="219" t="s">
        <v>205</v>
      </c>
      <c r="G300" s="222" t="s">
        <v>10</v>
      </c>
      <c r="H300" s="222" t="s">
        <v>770</v>
      </c>
      <c r="I300" s="230" t="str">
        <f t="shared" si="20"/>
        <v>35656743d</v>
      </c>
      <c r="J300" s="203" t="str">
        <f t="shared" si="21"/>
        <v>35656743026 03</v>
      </c>
      <c r="K300" s="5"/>
      <c r="L300" s="203" t="str">
        <f t="shared" si="22"/>
        <v>35656743026 03B</v>
      </c>
      <c r="M300" s="5" t="str">
        <f t="shared" si="23"/>
        <v>Slovenský zväz biatlonudBEma Kapustová</v>
      </c>
      <c r="N300" s="3" t="str">
        <f t="shared" si="24"/>
        <v>35656743dB</v>
      </c>
    </row>
    <row r="301" spans="1:14" x14ac:dyDescent="0.2">
      <c r="A301" s="219" t="s">
        <v>104</v>
      </c>
      <c r="B301" s="251" t="str">
        <f>VLOOKUP(A301,Adr!A:B,2,FALSE)</f>
        <v>Slovenský zväz biatlonu</v>
      </c>
      <c r="C301" s="222" t="s">
        <v>1465</v>
      </c>
      <c r="D301" s="224">
        <v>17500</v>
      </c>
      <c r="E301" s="209">
        <v>0</v>
      </c>
      <c r="F301" s="219" t="s">
        <v>205</v>
      </c>
      <c r="G301" s="222" t="s">
        <v>10</v>
      </c>
      <c r="H301" s="222" t="s">
        <v>770</v>
      </c>
      <c r="I301" s="230" t="str">
        <f t="shared" si="20"/>
        <v>35656743d</v>
      </c>
      <c r="J301" s="203" t="str">
        <f t="shared" si="21"/>
        <v>35656743026 03</v>
      </c>
      <c r="K301" s="5"/>
      <c r="L301" s="203" t="str">
        <f t="shared" si="22"/>
        <v>35656743026 03B</v>
      </c>
      <c r="M301" s="5" t="str">
        <f t="shared" si="23"/>
        <v>Slovenský zväz biatlonudBHenrieta Horvátová</v>
      </c>
      <c r="N301" s="3" t="str">
        <f t="shared" si="24"/>
        <v>35656743dB</v>
      </c>
    </row>
    <row r="302" spans="1:14" x14ac:dyDescent="0.2">
      <c r="A302" s="219" t="s">
        <v>104</v>
      </c>
      <c r="B302" s="251" t="str">
        <f>VLOOKUP(A302,Adr!A:B,2,FALSE)</f>
        <v>Slovenský zväz biatlonu</v>
      </c>
      <c r="C302" s="205" t="s">
        <v>1466</v>
      </c>
      <c r="D302" s="208">
        <v>20000</v>
      </c>
      <c r="E302" s="209">
        <v>0</v>
      </c>
      <c r="F302" s="202" t="s">
        <v>205</v>
      </c>
      <c r="G302" s="205" t="s">
        <v>10</v>
      </c>
      <c r="H302" s="205" t="s">
        <v>770</v>
      </c>
      <c r="I302" s="230" t="str">
        <f t="shared" si="20"/>
        <v>35656743d</v>
      </c>
      <c r="J302" s="203" t="str">
        <f t="shared" si="21"/>
        <v>35656743026 03</v>
      </c>
      <c r="K302" s="5"/>
      <c r="L302" s="203" t="str">
        <f t="shared" si="22"/>
        <v>35656743026 03B</v>
      </c>
      <c r="M302" s="5" t="str">
        <f t="shared" si="23"/>
        <v>Slovenský zväz biatlonudBIvona Fialková</v>
      </c>
      <c r="N302" s="3" t="str">
        <f t="shared" si="24"/>
        <v>35656743dB</v>
      </c>
    </row>
    <row r="303" spans="1:14" x14ac:dyDescent="0.2">
      <c r="A303" s="219" t="s">
        <v>104</v>
      </c>
      <c r="B303" s="251" t="str">
        <f>VLOOKUP(A303,Adr!A:B,2,FALSE)</f>
        <v>Slovenský zväz biatlonu</v>
      </c>
      <c r="C303" s="222" t="s">
        <v>1306</v>
      </c>
      <c r="D303" s="224">
        <v>30000</v>
      </c>
      <c r="E303" s="209">
        <v>0</v>
      </c>
      <c r="F303" s="219" t="s">
        <v>205</v>
      </c>
      <c r="G303" s="222" t="s">
        <v>10</v>
      </c>
      <c r="H303" s="222" t="s">
        <v>770</v>
      </c>
      <c r="I303" s="230" t="str">
        <f t="shared" si="20"/>
        <v>35656743d</v>
      </c>
      <c r="J303" s="203" t="str">
        <f t="shared" si="21"/>
        <v>35656743026 03</v>
      </c>
      <c r="K303" s="5"/>
      <c r="L303" s="203" t="str">
        <f t="shared" si="22"/>
        <v>35656743026 03B</v>
      </c>
      <c r="M303" s="5" t="str">
        <f t="shared" si="23"/>
        <v>Slovenský zväz biatlonudBPaulína Fialková</v>
      </c>
      <c r="N303" s="3" t="str">
        <f t="shared" si="24"/>
        <v>35656743dB</v>
      </c>
    </row>
    <row r="304" spans="1:14" x14ac:dyDescent="0.2">
      <c r="A304" s="219" t="s">
        <v>104</v>
      </c>
      <c r="B304" s="251" t="str">
        <f>VLOOKUP(A304,Adr!A:B,2,FALSE)</f>
        <v>Slovenský zväz biatlonu</v>
      </c>
      <c r="C304" s="222" t="s">
        <v>1467</v>
      </c>
      <c r="D304" s="224">
        <v>10000</v>
      </c>
      <c r="E304" s="209">
        <v>0</v>
      </c>
      <c r="F304" s="219" t="s">
        <v>205</v>
      </c>
      <c r="G304" s="222" t="s">
        <v>10</v>
      </c>
      <c r="H304" s="222" t="s">
        <v>770</v>
      </c>
      <c r="I304" s="230" t="str">
        <f t="shared" si="20"/>
        <v>35656743d</v>
      </c>
      <c r="J304" s="203" t="str">
        <f t="shared" si="21"/>
        <v>35656743026 03</v>
      </c>
      <c r="K304" s="5"/>
      <c r="L304" s="203" t="str">
        <f t="shared" si="22"/>
        <v>35656743026 03B</v>
      </c>
      <c r="M304" s="5" t="str">
        <f t="shared" si="23"/>
        <v>Slovenský zväz biatlonudBštafeta - biatlon - juniori</v>
      </c>
      <c r="N304" s="3" t="str">
        <f t="shared" si="24"/>
        <v>35656743dB</v>
      </c>
    </row>
    <row r="305" spans="1:14" x14ac:dyDescent="0.2">
      <c r="A305" s="219" t="s">
        <v>104</v>
      </c>
      <c r="B305" s="251" t="str">
        <f>VLOOKUP(A305,Adr!A:B,2,FALSE)</f>
        <v>Slovenský zväz biatlonu</v>
      </c>
      <c r="C305" s="222" t="s">
        <v>1468</v>
      </c>
      <c r="D305" s="224">
        <v>10000</v>
      </c>
      <c r="E305" s="292">
        <v>0</v>
      </c>
      <c r="F305" s="219" t="s">
        <v>205</v>
      </c>
      <c r="G305" s="222" t="s">
        <v>10</v>
      </c>
      <c r="H305" s="222" t="s">
        <v>770</v>
      </c>
      <c r="I305" s="230" t="str">
        <f t="shared" si="20"/>
        <v>35656743d</v>
      </c>
      <c r="J305" s="203" t="str">
        <f t="shared" si="21"/>
        <v>35656743026 03</v>
      </c>
      <c r="K305" s="5"/>
      <c r="L305" s="203" t="str">
        <f t="shared" si="22"/>
        <v>35656743026 03B</v>
      </c>
      <c r="M305" s="5" t="str">
        <f t="shared" si="23"/>
        <v>Slovenský zväz biatlonudBštafeta - biatlon - juniorky</v>
      </c>
      <c r="N305" s="3" t="str">
        <f t="shared" si="24"/>
        <v>35656743dB</v>
      </c>
    </row>
    <row r="306" spans="1:14" x14ac:dyDescent="0.2">
      <c r="A306" s="219" t="s">
        <v>104</v>
      </c>
      <c r="B306" s="251" t="str">
        <f>VLOOKUP(A306,Adr!A:B,2,FALSE)</f>
        <v>Slovenský zväz biatlonu</v>
      </c>
      <c r="C306" s="205" t="s">
        <v>1469</v>
      </c>
      <c r="D306" s="208">
        <v>10000</v>
      </c>
      <c r="E306" s="209">
        <v>0</v>
      </c>
      <c r="F306" s="202" t="s">
        <v>205</v>
      </c>
      <c r="G306" s="265" t="s">
        <v>10</v>
      </c>
      <c r="H306" s="205" t="s">
        <v>770</v>
      </c>
      <c r="I306" s="230" t="str">
        <f t="shared" si="20"/>
        <v>35656743d</v>
      </c>
      <c r="J306" s="203" t="str">
        <f t="shared" si="21"/>
        <v>35656743026 03</v>
      </c>
      <c r="K306" s="5"/>
      <c r="L306" s="203" t="str">
        <f t="shared" si="22"/>
        <v>35656743026 03B</v>
      </c>
      <c r="M306" s="5" t="str">
        <f t="shared" si="23"/>
        <v>Slovenský zväz biatlonudBštafeta - biatlon - kadetky</v>
      </c>
      <c r="N306" s="3" t="str">
        <f t="shared" si="24"/>
        <v>35656743dB</v>
      </c>
    </row>
    <row r="307" spans="1:14" x14ac:dyDescent="0.2">
      <c r="A307" s="219" t="s">
        <v>104</v>
      </c>
      <c r="B307" s="251" t="str">
        <f>VLOOKUP(A307,Adr!A:B,2,FALSE)</f>
        <v>Slovenský zväz biatlonu</v>
      </c>
      <c r="C307" s="222" t="s">
        <v>1470</v>
      </c>
      <c r="D307" s="224">
        <v>20000</v>
      </c>
      <c r="E307" s="209">
        <v>0</v>
      </c>
      <c r="F307" s="219" t="s">
        <v>205</v>
      </c>
      <c r="G307" s="222" t="s">
        <v>10</v>
      </c>
      <c r="H307" s="222" t="s">
        <v>770</v>
      </c>
      <c r="I307" s="230" t="str">
        <f t="shared" si="20"/>
        <v>35656743d</v>
      </c>
      <c r="J307" s="203" t="str">
        <f t="shared" si="21"/>
        <v>35656743026 03</v>
      </c>
      <c r="K307" s="5"/>
      <c r="L307" s="203" t="str">
        <f t="shared" si="22"/>
        <v>35656743026 03B</v>
      </c>
      <c r="M307" s="5" t="str">
        <f t="shared" si="23"/>
        <v>Slovenský zväz biatlonudBštafeta - biatlon - ženy</v>
      </c>
      <c r="N307" s="3" t="str">
        <f t="shared" si="24"/>
        <v>35656743dB</v>
      </c>
    </row>
    <row r="308" spans="1:14" x14ac:dyDescent="0.2">
      <c r="A308" s="219" t="s">
        <v>104</v>
      </c>
      <c r="B308" s="251" t="str">
        <f>VLOOKUP(A308,Adr!A:B,2,FALSE)</f>
        <v>Slovenský zväz biatlonu</v>
      </c>
      <c r="C308" s="222" t="s">
        <v>1307</v>
      </c>
      <c r="D308" s="224">
        <v>5000</v>
      </c>
      <c r="E308" s="209">
        <v>0</v>
      </c>
      <c r="F308" s="219" t="s">
        <v>205</v>
      </c>
      <c r="G308" s="222" t="s">
        <v>10</v>
      </c>
      <c r="H308" s="222" t="s">
        <v>770</v>
      </c>
      <c r="I308" s="230" t="str">
        <f t="shared" si="20"/>
        <v>35656743d</v>
      </c>
      <c r="J308" s="203" t="str">
        <f t="shared" si="21"/>
        <v>35656743026 03</v>
      </c>
      <c r="K308" s="5"/>
      <c r="L308" s="203" t="str">
        <f t="shared" si="22"/>
        <v>35656743026 03B</v>
      </c>
      <c r="M308" s="5" t="str">
        <f t="shared" si="23"/>
        <v>Slovenský zväz biatlonudBTomáš Sklenárik</v>
      </c>
      <c r="N308" s="3" t="str">
        <f t="shared" si="24"/>
        <v>35656743dB</v>
      </c>
    </row>
    <row r="309" spans="1:14" x14ac:dyDescent="0.2">
      <c r="A309" s="219" t="s">
        <v>104</v>
      </c>
      <c r="B309" s="251" t="str">
        <f>VLOOKUP(A309,Adr!A:B,2,FALSE)</f>
        <v>Slovenský zväz biatlonu</v>
      </c>
      <c r="C309" s="222" t="s">
        <v>1308</v>
      </c>
      <c r="D309" s="224">
        <v>10000</v>
      </c>
      <c r="E309" s="292">
        <v>0</v>
      </c>
      <c r="F309" s="219" t="s">
        <v>205</v>
      </c>
      <c r="G309" s="222" t="s">
        <v>10</v>
      </c>
      <c r="H309" s="222" t="s">
        <v>770</v>
      </c>
      <c r="I309" s="230" t="str">
        <f t="shared" si="20"/>
        <v>35656743d</v>
      </c>
      <c r="J309" s="203" t="str">
        <f t="shared" si="21"/>
        <v>35656743026 03</v>
      </c>
      <c r="K309" s="5"/>
      <c r="L309" s="203" t="str">
        <f t="shared" si="22"/>
        <v>35656743026 03B</v>
      </c>
      <c r="M309" s="5" t="str">
        <f t="shared" si="23"/>
        <v>Slovenský zväz biatlonudBZuzana Remeňová</v>
      </c>
      <c r="N309" s="3" t="str">
        <f t="shared" si="24"/>
        <v>35656743dB</v>
      </c>
    </row>
    <row r="310" spans="1:14" x14ac:dyDescent="0.2">
      <c r="A310" s="219" t="s">
        <v>1120</v>
      </c>
      <c r="B310" s="251" t="str">
        <f>VLOOKUP(A310,Adr!A:B,2,FALSE)</f>
        <v>Slovenský zväz bobistov</v>
      </c>
      <c r="C310" s="205" t="s">
        <v>895</v>
      </c>
      <c r="D310" s="208">
        <v>82940</v>
      </c>
      <c r="E310" s="209">
        <v>0</v>
      </c>
      <c r="F310" s="202" t="s">
        <v>202</v>
      </c>
      <c r="G310" s="265" t="s">
        <v>6</v>
      </c>
      <c r="H310" s="205" t="s">
        <v>770</v>
      </c>
      <c r="I310" s="230" t="str">
        <f t="shared" si="20"/>
        <v>36067580a</v>
      </c>
      <c r="J310" s="203" t="str">
        <f t="shared" si="21"/>
        <v>36067580026 02</v>
      </c>
      <c r="K310" s="5" t="s">
        <v>157</v>
      </c>
      <c r="L310" s="203" t="str">
        <f t="shared" si="22"/>
        <v>36067580026 02B</v>
      </c>
      <c r="M310" s="5" t="str">
        <f t="shared" si="23"/>
        <v>Slovenský zväz bobistovaBboby a skeleton - bežné transfery</v>
      </c>
      <c r="N310" s="3" t="str">
        <f t="shared" si="24"/>
        <v>36067580aB</v>
      </c>
    </row>
    <row r="311" spans="1:14" x14ac:dyDescent="0.2">
      <c r="A311" s="202" t="s">
        <v>1120</v>
      </c>
      <c r="B311" s="251" t="str">
        <f>VLOOKUP(A311,Adr!A:B,2,FALSE)</f>
        <v>Slovenský zväz bobistov</v>
      </c>
      <c r="C311" s="222" t="s">
        <v>1125</v>
      </c>
      <c r="D311" s="224">
        <v>30000</v>
      </c>
      <c r="E311" s="292">
        <v>0</v>
      </c>
      <c r="F311" s="219" t="s">
        <v>202</v>
      </c>
      <c r="G311" s="222" t="s">
        <v>6</v>
      </c>
      <c r="H311" s="222" t="s">
        <v>771</v>
      </c>
      <c r="I311" s="230" t="str">
        <f t="shared" si="20"/>
        <v>36067580a</v>
      </c>
      <c r="J311" s="203" t="str">
        <f t="shared" si="21"/>
        <v>36067580026 02</v>
      </c>
      <c r="K311" s="5" t="s">
        <v>157</v>
      </c>
      <c r="L311" s="203" t="str">
        <f t="shared" si="22"/>
        <v>36067580026 02K</v>
      </c>
      <c r="M311" s="5" t="str">
        <f t="shared" si="23"/>
        <v>Slovenský zväz bobistovaKboby a skeleton - kapitálové transfery</v>
      </c>
      <c r="N311" s="3" t="str">
        <f t="shared" si="24"/>
        <v>36067580aK</v>
      </c>
    </row>
    <row r="312" spans="1:14" x14ac:dyDescent="0.2">
      <c r="A312" s="219" t="s">
        <v>1120</v>
      </c>
      <c r="B312" s="251" t="str">
        <f>VLOOKUP(A312,Adr!A:B,2,FALSE)</f>
        <v>Slovenský zväz bobistov</v>
      </c>
      <c r="C312" s="236" t="s">
        <v>1471</v>
      </c>
      <c r="D312" s="223">
        <v>5600</v>
      </c>
      <c r="E312" s="209">
        <v>0</v>
      </c>
      <c r="F312" s="202" t="s">
        <v>205</v>
      </c>
      <c r="G312" s="205" t="s">
        <v>10</v>
      </c>
      <c r="H312" s="205" t="s">
        <v>770</v>
      </c>
      <c r="I312" s="230" t="str">
        <f t="shared" si="20"/>
        <v>36067580d</v>
      </c>
      <c r="J312" s="203" t="str">
        <f t="shared" si="21"/>
        <v>36067580026 03</v>
      </c>
      <c r="K312" s="5"/>
      <c r="L312" s="203" t="str">
        <f t="shared" si="22"/>
        <v>36067580026 03B</v>
      </c>
      <c r="M312" s="5" t="str">
        <f t="shared" si="23"/>
        <v>Slovenský zväz bobistovdBJán Marek Trebichavský</v>
      </c>
      <c r="N312" s="3" t="str">
        <f t="shared" si="24"/>
        <v>36067580dB</v>
      </c>
    </row>
    <row r="313" spans="1:14" x14ac:dyDescent="0.2">
      <c r="A313" s="219" t="s">
        <v>1120</v>
      </c>
      <c r="B313" s="251" t="str">
        <f>VLOOKUP(A313,Adr!A:B,2,FALSE)</f>
        <v>Slovenský zväz bobistov</v>
      </c>
      <c r="C313" s="236" t="s">
        <v>1472</v>
      </c>
      <c r="D313" s="223">
        <v>5600</v>
      </c>
      <c r="E313" s="209">
        <v>0</v>
      </c>
      <c r="F313" s="202" t="s">
        <v>205</v>
      </c>
      <c r="G313" s="205" t="s">
        <v>10</v>
      </c>
      <c r="H313" s="205" t="s">
        <v>770</v>
      </c>
      <c r="I313" s="230" t="str">
        <f t="shared" si="20"/>
        <v>36067580d</v>
      </c>
      <c r="J313" s="203" t="str">
        <f t="shared" si="21"/>
        <v>36067580026 03</v>
      </c>
      <c r="K313" s="5"/>
      <c r="L313" s="203" t="str">
        <f t="shared" si="22"/>
        <v>36067580026 03B</v>
      </c>
      <c r="M313" s="5" t="str">
        <f t="shared" si="23"/>
        <v>Slovenský zväz bobistovdBPavol Táborský</v>
      </c>
      <c r="N313" s="3" t="str">
        <f t="shared" si="24"/>
        <v>36067580dB</v>
      </c>
    </row>
    <row r="314" spans="1:14" x14ac:dyDescent="0.2">
      <c r="A314" s="219" t="s">
        <v>108</v>
      </c>
      <c r="B314" s="251" t="str">
        <f>VLOOKUP(A314,Adr!A:B,2,FALSE)</f>
        <v>Slovenský zväz cyklistiky</v>
      </c>
      <c r="C314" s="236" t="s">
        <v>896</v>
      </c>
      <c r="D314" s="223">
        <v>2246466</v>
      </c>
      <c r="E314" s="209">
        <v>0</v>
      </c>
      <c r="F314" s="202" t="s">
        <v>202</v>
      </c>
      <c r="G314" s="205" t="s">
        <v>6</v>
      </c>
      <c r="H314" s="205" t="s">
        <v>770</v>
      </c>
      <c r="I314" s="230" t="str">
        <f t="shared" si="20"/>
        <v>00684112a</v>
      </c>
      <c r="J314" s="203" t="str">
        <f t="shared" si="21"/>
        <v>00684112026 02</v>
      </c>
      <c r="K314" s="5" t="s">
        <v>5</v>
      </c>
      <c r="L314" s="203" t="str">
        <f t="shared" si="22"/>
        <v>00684112026 02B</v>
      </c>
      <c r="M314" s="5" t="str">
        <f t="shared" si="23"/>
        <v>Slovenský zväz cyklistikyaBcyklistika - bežné transfery</v>
      </c>
      <c r="N314" s="3" t="str">
        <f t="shared" si="24"/>
        <v>00684112aB</v>
      </c>
    </row>
    <row r="315" spans="1:14" x14ac:dyDescent="0.2">
      <c r="A315" s="219" t="s">
        <v>108</v>
      </c>
      <c r="B315" s="251" t="str">
        <f>VLOOKUP(A315,Adr!A:B,2,FALSE)</f>
        <v>Slovenský zväz cyklistiky</v>
      </c>
      <c r="C315" s="205" t="s">
        <v>1049</v>
      </c>
      <c r="D315" s="208">
        <v>59000</v>
      </c>
      <c r="E315" s="209">
        <v>0</v>
      </c>
      <c r="F315" s="202" t="s">
        <v>202</v>
      </c>
      <c r="G315" s="265" t="s">
        <v>6</v>
      </c>
      <c r="H315" s="205" t="s">
        <v>771</v>
      </c>
      <c r="I315" s="230" t="str">
        <f t="shared" si="20"/>
        <v>00684112a</v>
      </c>
      <c r="J315" s="203" t="str">
        <f t="shared" si="21"/>
        <v>00684112026 02</v>
      </c>
      <c r="K315" s="5" t="s">
        <v>5</v>
      </c>
      <c r="L315" s="203" t="str">
        <f t="shared" si="22"/>
        <v>00684112026 02K</v>
      </c>
      <c r="M315" s="5" t="str">
        <f t="shared" si="23"/>
        <v>Slovenský zväz cyklistikyaKcyklistika - kapitálové transfery</v>
      </c>
      <c r="N315" s="3" t="str">
        <f t="shared" si="24"/>
        <v>00684112aK</v>
      </c>
    </row>
    <row r="316" spans="1:14" x14ac:dyDescent="0.2">
      <c r="A316" s="219" t="s">
        <v>108</v>
      </c>
      <c r="B316" s="251" t="str">
        <f>VLOOKUP(A316,Adr!A:B,2,FALSE)</f>
        <v>Slovenský zväz cyklistiky</v>
      </c>
      <c r="C316" s="222" t="s">
        <v>1473</v>
      </c>
      <c r="D316" s="224">
        <v>20000</v>
      </c>
      <c r="E316" s="292">
        <v>0</v>
      </c>
      <c r="F316" s="219" t="s">
        <v>205</v>
      </c>
      <c r="G316" s="222" t="s">
        <v>10</v>
      </c>
      <c r="H316" s="222" t="s">
        <v>770</v>
      </c>
      <c r="I316" s="230" t="str">
        <f t="shared" si="20"/>
        <v>00684112d</v>
      </c>
      <c r="J316" s="203" t="str">
        <f t="shared" si="21"/>
        <v>00684112026 03</v>
      </c>
      <c r="K316" s="5"/>
      <c r="L316" s="203" t="str">
        <f t="shared" si="22"/>
        <v>00684112026 03B</v>
      </c>
      <c r="M316" s="5" t="str">
        <f t="shared" si="23"/>
        <v>Slovenský zväz cyklistikydBAlžbeta Bačíková</v>
      </c>
      <c r="N316" s="3" t="str">
        <f t="shared" si="24"/>
        <v>00684112dB</v>
      </c>
    </row>
    <row r="317" spans="1:14" x14ac:dyDescent="0.2">
      <c r="A317" s="219" t="s">
        <v>108</v>
      </c>
      <c r="B317" s="251" t="str">
        <f>VLOOKUP(A317,Adr!A:B,2,FALSE)</f>
        <v>Slovenský zväz cyklistiky</v>
      </c>
      <c r="C317" s="222" t="s">
        <v>1474</v>
      </c>
      <c r="D317" s="224">
        <v>15000</v>
      </c>
      <c r="E317" s="292">
        <v>0</v>
      </c>
      <c r="F317" s="219" t="s">
        <v>205</v>
      </c>
      <c r="G317" s="222" t="s">
        <v>10</v>
      </c>
      <c r="H317" s="222" t="s">
        <v>770</v>
      </c>
      <c r="I317" s="230" t="str">
        <f t="shared" si="20"/>
        <v>00684112d</v>
      </c>
      <c r="J317" s="203" t="str">
        <f t="shared" si="21"/>
        <v>00684112026 03</v>
      </c>
      <c r="K317" s="5"/>
      <c r="L317" s="203" t="str">
        <f t="shared" si="22"/>
        <v>00684112026 03B</v>
      </c>
      <c r="M317" s="5" t="str">
        <f t="shared" si="23"/>
        <v>Slovenský zväz cyklistikydBMartin Svrček</v>
      </c>
      <c r="N317" s="3" t="str">
        <f t="shared" si="24"/>
        <v>00684112dB</v>
      </c>
    </row>
    <row r="318" spans="1:14" x14ac:dyDescent="0.2">
      <c r="A318" s="219" t="s">
        <v>108</v>
      </c>
      <c r="B318" s="251" t="str">
        <f>VLOOKUP(A318,Adr!A:B,2,FALSE)</f>
        <v>Slovenský zväz cyklistiky</v>
      </c>
      <c r="C318" s="222" t="s">
        <v>1475</v>
      </c>
      <c r="D318" s="224">
        <v>10000</v>
      </c>
      <c r="E318" s="292">
        <v>0</v>
      </c>
      <c r="F318" s="219" t="s">
        <v>205</v>
      </c>
      <c r="G318" s="222" t="s">
        <v>10</v>
      </c>
      <c r="H318" s="222" t="s">
        <v>770</v>
      </c>
      <c r="I318" s="230" t="str">
        <f t="shared" si="20"/>
        <v>00684112d</v>
      </c>
      <c r="J318" s="203" t="str">
        <f t="shared" si="21"/>
        <v>00684112026 03</v>
      </c>
      <c r="K318" s="5"/>
      <c r="L318" s="203" t="str">
        <f t="shared" si="22"/>
        <v>00684112026 03B</v>
      </c>
      <c r="M318" s="5" t="str">
        <f t="shared" si="23"/>
        <v>Slovenský zväz cyklistikydBNora Jenčušová</v>
      </c>
      <c r="N318" s="3" t="str">
        <f t="shared" si="24"/>
        <v>00684112dB</v>
      </c>
    </row>
    <row r="319" spans="1:14" x14ac:dyDescent="0.2">
      <c r="A319" s="219" t="s">
        <v>108</v>
      </c>
      <c r="B319" s="251" t="str">
        <f>VLOOKUP(A319,Adr!A:B,2,FALSE)</f>
        <v>Slovenský zväz cyklistiky</v>
      </c>
      <c r="C319" s="222" t="s">
        <v>1309</v>
      </c>
      <c r="D319" s="224">
        <v>25000</v>
      </c>
      <c r="E319" s="292">
        <v>0</v>
      </c>
      <c r="F319" s="219" t="s">
        <v>205</v>
      </c>
      <c r="G319" s="222" t="s">
        <v>10</v>
      </c>
      <c r="H319" s="222" t="s">
        <v>770</v>
      </c>
      <c r="I319" s="230" t="str">
        <f t="shared" si="20"/>
        <v>00684112d</v>
      </c>
      <c r="J319" s="203" t="str">
        <f t="shared" si="21"/>
        <v>00684112026 03</v>
      </c>
      <c r="K319" s="5"/>
      <c r="L319" s="203" t="str">
        <f t="shared" si="22"/>
        <v>00684112026 03B</v>
      </c>
      <c r="M319" s="5" t="str">
        <f t="shared" si="23"/>
        <v>Slovenský zväz cyklistikydBPeter Sagan</v>
      </c>
      <c r="N319" s="3" t="str">
        <f t="shared" si="24"/>
        <v>00684112dB</v>
      </c>
    </row>
    <row r="320" spans="1:14" x14ac:dyDescent="0.2">
      <c r="A320" s="219" t="s">
        <v>1121</v>
      </c>
      <c r="B320" s="251" t="str">
        <f>VLOOKUP(A320,Adr!A:B,2,FALSE)</f>
        <v>Slovenský zväz dráhového golfu</v>
      </c>
      <c r="C320" s="222" t="s">
        <v>897</v>
      </c>
      <c r="D320" s="224">
        <v>43568</v>
      </c>
      <c r="E320" s="292">
        <v>0</v>
      </c>
      <c r="F320" s="219" t="s">
        <v>202</v>
      </c>
      <c r="G320" s="222" t="s">
        <v>6</v>
      </c>
      <c r="H320" s="222" t="s">
        <v>770</v>
      </c>
      <c r="I320" s="230" t="str">
        <f t="shared" si="20"/>
        <v>31806431a</v>
      </c>
      <c r="J320" s="203" t="str">
        <f t="shared" si="21"/>
        <v>31806431026 02</v>
      </c>
      <c r="K320" s="5" t="s">
        <v>111</v>
      </c>
      <c r="L320" s="203" t="str">
        <f t="shared" si="22"/>
        <v>31806431026 02B</v>
      </c>
      <c r="M320" s="5" t="str">
        <f t="shared" si="23"/>
        <v>Slovenský zväz dráhového golfuaBdráhový golf - bežné transfery</v>
      </c>
      <c r="N320" s="3" t="str">
        <f t="shared" si="24"/>
        <v>31806431aB</v>
      </c>
    </row>
    <row r="321" spans="1:14" x14ac:dyDescent="0.2">
      <c r="A321" s="219" t="s">
        <v>1109</v>
      </c>
      <c r="B321" s="251" t="str">
        <f>VLOOKUP(A321,Adr!A:B,2,FALSE)</f>
        <v>Slovenský zväz florbalu</v>
      </c>
      <c r="C321" s="222" t="s">
        <v>898</v>
      </c>
      <c r="D321" s="224">
        <v>650883</v>
      </c>
      <c r="E321" s="292">
        <v>0</v>
      </c>
      <c r="F321" s="219" t="s">
        <v>202</v>
      </c>
      <c r="G321" s="222" t="s">
        <v>6</v>
      </c>
      <c r="H321" s="222" t="s">
        <v>770</v>
      </c>
      <c r="I321" s="230" t="str">
        <f t="shared" si="20"/>
        <v>31795421a</v>
      </c>
      <c r="J321" s="203" t="str">
        <f t="shared" si="21"/>
        <v>31795421026 02</v>
      </c>
      <c r="K321" s="5" t="s">
        <v>31</v>
      </c>
      <c r="L321" s="203" t="str">
        <f t="shared" si="22"/>
        <v>31795421026 02B</v>
      </c>
      <c r="M321" s="5" t="str">
        <f t="shared" si="23"/>
        <v>Slovenský zväz florbaluaBflorbal - bežné transfery</v>
      </c>
      <c r="N321" s="3" t="str">
        <f t="shared" si="24"/>
        <v>31795421aB</v>
      </c>
    </row>
    <row r="322" spans="1:14" x14ac:dyDescent="0.2">
      <c r="A322" s="219" t="s">
        <v>1109</v>
      </c>
      <c r="B322" s="251" t="str">
        <f>VLOOKUP(A322,Adr!A:B,2,FALSE)</f>
        <v>Slovenský zväz florbalu</v>
      </c>
      <c r="C322" s="222" t="s">
        <v>1476</v>
      </c>
      <c r="D322" s="224">
        <v>60000</v>
      </c>
      <c r="E322" s="292">
        <v>0</v>
      </c>
      <c r="F322" s="219" t="s">
        <v>202</v>
      </c>
      <c r="G322" s="205" t="s">
        <v>6</v>
      </c>
      <c r="H322" s="222" t="s">
        <v>771</v>
      </c>
      <c r="I322" s="230" t="str">
        <f t="shared" si="20"/>
        <v>31795421a</v>
      </c>
      <c r="J322" s="203" t="str">
        <f t="shared" si="21"/>
        <v>31795421026 02</v>
      </c>
      <c r="K322" s="5" t="s">
        <v>31</v>
      </c>
      <c r="L322" s="203" t="str">
        <f t="shared" si="22"/>
        <v>31795421026 02K</v>
      </c>
      <c r="M322" s="5" t="str">
        <f t="shared" si="23"/>
        <v>Slovenský zväz florbaluaKflorbal - kapitálové transfery</v>
      </c>
      <c r="N322" s="3" t="str">
        <f t="shared" si="24"/>
        <v>31795421aK</v>
      </c>
    </row>
    <row r="323" spans="1:14" x14ac:dyDescent="0.2">
      <c r="A323" s="219" t="s">
        <v>1109</v>
      </c>
      <c r="B323" s="251" t="str">
        <f>VLOOKUP(A323,Adr!A:B,2,FALSE)</f>
        <v>Slovenský zväz florbalu</v>
      </c>
      <c r="C323" s="222" t="s">
        <v>1722</v>
      </c>
      <c r="D323" s="224">
        <v>28505</v>
      </c>
      <c r="E323" s="292">
        <v>0</v>
      </c>
      <c r="F323" s="219" t="s">
        <v>214</v>
      </c>
      <c r="G323" s="222" t="s">
        <v>10</v>
      </c>
      <c r="H323" s="222" t="s">
        <v>770</v>
      </c>
      <c r="I323" s="230" t="str">
        <f t="shared" si="20"/>
        <v>31795421m</v>
      </c>
      <c r="J323" s="203" t="str">
        <f t="shared" si="21"/>
        <v>31795421026 03</v>
      </c>
      <c r="K323" s="5"/>
      <c r="L323" s="203" t="str">
        <f t="shared" si="22"/>
        <v>31795421026 03B</v>
      </c>
      <c r="M323" s="5" t="str">
        <f t="shared" si="23"/>
        <v>Slovenský zväz florbalumBZabezpečenie finále školských športových súťaží (Trenčín 2022) v súťažiach kategórie "A" vo florbale</v>
      </c>
      <c r="N323" s="3" t="str">
        <f t="shared" si="24"/>
        <v>31795421mB</v>
      </c>
    </row>
    <row r="324" spans="1:14" x14ac:dyDescent="0.2">
      <c r="A324" s="219" t="s">
        <v>1122</v>
      </c>
      <c r="B324" s="251" t="str">
        <f>VLOOKUP(A324,Adr!A:B,2,FALSE)</f>
        <v>Slovenský zväz hádzanej</v>
      </c>
      <c r="C324" s="222" t="s">
        <v>899</v>
      </c>
      <c r="D324" s="224">
        <v>2386333</v>
      </c>
      <c r="E324" s="292">
        <v>0</v>
      </c>
      <c r="F324" s="219" t="s">
        <v>202</v>
      </c>
      <c r="G324" s="222" t="s">
        <v>6</v>
      </c>
      <c r="H324" s="222" t="s">
        <v>770</v>
      </c>
      <c r="I324" s="230" t="str">
        <f t="shared" si="20"/>
        <v>30774772a</v>
      </c>
      <c r="J324" s="203" t="str">
        <f t="shared" si="21"/>
        <v>30774772026 02</v>
      </c>
      <c r="K324" s="5" t="s">
        <v>114</v>
      </c>
      <c r="L324" s="203" t="str">
        <f t="shared" si="22"/>
        <v>30774772026 02B</v>
      </c>
      <c r="M324" s="5" t="str">
        <f t="shared" si="23"/>
        <v>Slovenský zväz hádzanejaBhádzaná - bežné transfery</v>
      </c>
      <c r="N324" s="3" t="str">
        <f t="shared" si="24"/>
        <v>30774772aB</v>
      </c>
    </row>
    <row r="325" spans="1:14" x14ac:dyDescent="0.2">
      <c r="A325" s="202" t="s">
        <v>1110</v>
      </c>
      <c r="B325" s="251" t="str">
        <f>VLOOKUP(A325,Adr!A:B,2,FALSE)</f>
        <v>Slovenský zväz jachtingu</v>
      </c>
      <c r="C325" s="222" t="s">
        <v>900</v>
      </c>
      <c r="D325" s="224">
        <v>116167</v>
      </c>
      <c r="E325" s="292">
        <v>0</v>
      </c>
      <c r="F325" s="219" t="s">
        <v>202</v>
      </c>
      <c r="G325" s="222" t="s">
        <v>6</v>
      </c>
      <c r="H325" s="222" t="s">
        <v>770</v>
      </c>
      <c r="I325" s="230" t="str">
        <f t="shared" ref="I325:I388" si="25">A325&amp;F325</f>
        <v>30793211a</v>
      </c>
      <c r="J325" s="203" t="str">
        <f t="shared" ref="J325:J388" si="26">A325&amp;G325</f>
        <v>30793211026 02</v>
      </c>
      <c r="K325" s="5" t="s">
        <v>116</v>
      </c>
      <c r="L325" s="203" t="str">
        <f t="shared" ref="L325:L388" si="27">A325&amp;G325&amp;H325</f>
        <v>30793211026 02B</v>
      </c>
      <c r="M325" s="5" t="str">
        <f t="shared" ref="M325:M388" si="28">B325&amp;F325&amp;H325&amp;C325</f>
        <v>Slovenský zväz jachtinguaBjachting - bežné transfery</v>
      </c>
      <c r="N325" s="3" t="str">
        <f t="shared" ref="N325:N388" si="29">+I325&amp;H325</f>
        <v>30793211aB</v>
      </c>
    </row>
    <row r="326" spans="1:14" x14ac:dyDescent="0.2">
      <c r="A326" s="219" t="s">
        <v>1110</v>
      </c>
      <c r="B326" s="251" t="str">
        <f>VLOOKUP(A326,Adr!A:B,2,FALSE)</f>
        <v>Slovenský zväz jachtingu</v>
      </c>
      <c r="C326" s="222" t="s">
        <v>1477</v>
      </c>
      <c r="D326" s="224">
        <v>20000</v>
      </c>
      <c r="E326" s="292">
        <v>0</v>
      </c>
      <c r="F326" s="219" t="s">
        <v>205</v>
      </c>
      <c r="G326" s="222" t="s">
        <v>10</v>
      </c>
      <c r="H326" s="222" t="s">
        <v>770</v>
      </c>
      <c r="I326" s="230" t="str">
        <f t="shared" si="25"/>
        <v>30793211d</v>
      </c>
      <c r="J326" s="203" t="str">
        <f t="shared" si="26"/>
        <v>30793211026 03</v>
      </c>
      <c r="K326" s="5"/>
      <c r="L326" s="203" t="str">
        <f t="shared" si="27"/>
        <v>30793211026 03B</v>
      </c>
      <c r="M326" s="5" t="str">
        <f t="shared" si="28"/>
        <v>Slovenský zväz jachtingudBPatrik Pollák</v>
      </c>
      <c r="N326" s="3" t="str">
        <f t="shared" si="29"/>
        <v>30793211dB</v>
      </c>
    </row>
    <row r="327" spans="1:14" x14ac:dyDescent="0.2">
      <c r="A327" s="219" t="s">
        <v>117</v>
      </c>
      <c r="B327" s="251" t="str">
        <f>VLOOKUP(A327,Adr!A:B,2,FALSE)</f>
        <v>Slovenský zväz judo</v>
      </c>
      <c r="C327" s="222" t="s">
        <v>901</v>
      </c>
      <c r="D327" s="224">
        <v>269720</v>
      </c>
      <c r="E327" s="292">
        <v>0</v>
      </c>
      <c r="F327" s="219" t="s">
        <v>202</v>
      </c>
      <c r="G327" s="265" t="s">
        <v>6</v>
      </c>
      <c r="H327" s="222" t="s">
        <v>770</v>
      </c>
      <c r="I327" s="230" t="str">
        <f t="shared" si="25"/>
        <v>17308518a</v>
      </c>
      <c r="J327" s="203" t="str">
        <f t="shared" si="26"/>
        <v>17308518026 02</v>
      </c>
      <c r="K327" s="5" t="s">
        <v>164</v>
      </c>
      <c r="L327" s="203" t="str">
        <f t="shared" si="27"/>
        <v>17308518026 02B</v>
      </c>
      <c r="M327" s="5" t="str">
        <f t="shared" si="28"/>
        <v>Slovenský zväz judoaBjudo - bežné transfery</v>
      </c>
      <c r="N327" s="3" t="str">
        <f t="shared" si="29"/>
        <v>17308518aB</v>
      </c>
    </row>
    <row r="328" spans="1:14" x14ac:dyDescent="0.2">
      <c r="A328" s="202" t="s">
        <v>117</v>
      </c>
      <c r="B328" s="251" t="str">
        <f>VLOOKUP(A328,Adr!A:B,2,FALSE)</f>
        <v>Slovenský zväz judo</v>
      </c>
      <c r="C328" s="222" t="s">
        <v>1478</v>
      </c>
      <c r="D328" s="224">
        <v>25000</v>
      </c>
      <c r="E328" s="292">
        <v>0</v>
      </c>
      <c r="F328" s="219" t="s">
        <v>202</v>
      </c>
      <c r="G328" s="222" t="s">
        <v>6</v>
      </c>
      <c r="H328" s="222" t="s">
        <v>771</v>
      </c>
      <c r="I328" s="230" t="str">
        <f t="shared" si="25"/>
        <v>17308518a</v>
      </c>
      <c r="J328" s="203" t="str">
        <f t="shared" si="26"/>
        <v>17308518026 02</v>
      </c>
      <c r="K328" s="5" t="s">
        <v>164</v>
      </c>
      <c r="L328" s="203" t="str">
        <f t="shared" si="27"/>
        <v>17308518026 02K</v>
      </c>
      <c r="M328" s="5" t="str">
        <f t="shared" si="28"/>
        <v>Slovenský zväz judoaKjudo - kapitálové transfery</v>
      </c>
      <c r="N328" s="3" t="str">
        <f t="shared" si="29"/>
        <v>17308518aK</v>
      </c>
    </row>
    <row r="329" spans="1:14" x14ac:dyDescent="0.2">
      <c r="A329" s="219" t="s">
        <v>117</v>
      </c>
      <c r="B329" s="251" t="str">
        <f>VLOOKUP(A329,Adr!A:B,2,FALSE)</f>
        <v>Slovenský zväz judo</v>
      </c>
      <c r="C329" s="222" t="s">
        <v>1310</v>
      </c>
      <c r="D329" s="224">
        <v>12500</v>
      </c>
      <c r="E329" s="292">
        <v>0</v>
      </c>
      <c r="F329" s="219" t="s">
        <v>205</v>
      </c>
      <c r="G329" s="222" t="s">
        <v>10</v>
      </c>
      <c r="H329" s="222" t="s">
        <v>770</v>
      </c>
      <c r="I329" s="230" t="str">
        <f t="shared" si="25"/>
        <v>17308518d</v>
      </c>
      <c r="J329" s="203" t="str">
        <f t="shared" si="26"/>
        <v>17308518026 03</v>
      </c>
      <c r="K329" s="5"/>
      <c r="L329" s="203" t="str">
        <f t="shared" si="27"/>
        <v>17308518026 03B</v>
      </c>
      <c r="M329" s="5" t="str">
        <f t="shared" si="28"/>
        <v>Slovenský zväz judodBAlex Barto</v>
      </c>
      <c r="N329" s="3" t="str">
        <f t="shared" si="29"/>
        <v>17308518dB</v>
      </c>
    </row>
    <row r="330" spans="1:14" x14ac:dyDescent="0.2">
      <c r="A330" s="219" t="s">
        <v>117</v>
      </c>
      <c r="B330" s="251" t="str">
        <f>VLOOKUP(A330,Adr!A:B,2,FALSE)</f>
        <v>Slovenský zväz judo</v>
      </c>
      <c r="C330" s="222" t="s">
        <v>1311</v>
      </c>
      <c r="D330" s="224">
        <v>10000</v>
      </c>
      <c r="E330" s="292">
        <v>0</v>
      </c>
      <c r="F330" s="219" t="s">
        <v>205</v>
      </c>
      <c r="G330" s="222" t="s">
        <v>10</v>
      </c>
      <c r="H330" s="222" t="s">
        <v>770</v>
      </c>
      <c r="I330" s="230" t="str">
        <f t="shared" si="25"/>
        <v>17308518d</v>
      </c>
      <c r="J330" s="203" t="str">
        <f t="shared" si="26"/>
        <v>17308518026 03</v>
      </c>
      <c r="K330" s="5"/>
      <c r="L330" s="203" t="str">
        <f t="shared" si="27"/>
        <v>17308518026 03B</v>
      </c>
      <c r="M330" s="5" t="str">
        <f t="shared" si="28"/>
        <v>Slovenský zväz judodBBruno Banský</v>
      </c>
      <c r="N330" s="3" t="str">
        <f t="shared" si="29"/>
        <v>17308518dB</v>
      </c>
    </row>
    <row r="331" spans="1:14" x14ac:dyDescent="0.2">
      <c r="A331" s="219" t="s">
        <v>117</v>
      </c>
      <c r="B331" s="251" t="str">
        <f>VLOOKUP(A331,Adr!A:B,2,FALSE)</f>
        <v>Slovenský zväz judo</v>
      </c>
      <c r="C331" s="222" t="s">
        <v>1479</v>
      </c>
      <c r="D331" s="224">
        <v>20000</v>
      </c>
      <c r="E331" s="292">
        <v>0</v>
      </c>
      <c r="F331" s="219" t="s">
        <v>205</v>
      </c>
      <c r="G331" s="265" t="s">
        <v>10</v>
      </c>
      <c r="H331" s="222" t="s">
        <v>770</v>
      </c>
      <c r="I331" s="230" t="str">
        <f t="shared" si="25"/>
        <v>17308518d</v>
      </c>
      <c r="J331" s="203" t="str">
        <f t="shared" si="26"/>
        <v>17308518026 03</v>
      </c>
      <c r="K331" s="5"/>
      <c r="L331" s="203" t="str">
        <f t="shared" si="27"/>
        <v>17308518026 03B</v>
      </c>
      <c r="M331" s="5" t="str">
        <f t="shared" si="28"/>
        <v>Slovenský zväz judodBMárius Fízeľ</v>
      </c>
      <c r="N331" s="3" t="str">
        <f t="shared" si="29"/>
        <v>17308518dB</v>
      </c>
    </row>
    <row r="332" spans="1:14" x14ac:dyDescent="0.2">
      <c r="A332" s="219" t="s">
        <v>117</v>
      </c>
      <c r="B332" s="251" t="str">
        <f>VLOOKUP(A332,Adr!A:B,2,FALSE)</f>
        <v>Slovenský zväz judo</v>
      </c>
      <c r="C332" s="222" t="s">
        <v>1312</v>
      </c>
      <c r="D332" s="224">
        <v>10000</v>
      </c>
      <c r="E332" s="292">
        <v>0</v>
      </c>
      <c r="F332" s="219" t="s">
        <v>205</v>
      </c>
      <c r="G332" s="222" t="s">
        <v>10</v>
      </c>
      <c r="H332" s="222" t="s">
        <v>770</v>
      </c>
      <c r="I332" s="230" t="str">
        <f t="shared" si="25"/>
        <v>17308518d</v>
      </c>
      <c r="J332" s="203" t="str">
        <f t="shared" si="26"/>
        <v>17308518026 03</v>
      </c>
      <c r="K332" s="5"/>
      <c r="L332" s="203" t="str">
        <f t="shared" si="27"/>
        <v>17308518026 03B</v>
      </c>
      <c r="M332" s="5" t="str">
        <f t="shared" si="28"/>
        <v>Slovenský zväz judodBMilan Randl</v>
      </c>
      <c r="N332" s="3" t="str">
        <f t="shared" si="29"/>
        <v>17308518dB</v>
      </c>
    </row>
    <row r="333" spans="1:14" x14ac:dyDescent="0.2">
      <c r="A333" s="219" t="s">
        <v>117</v>
      </c>
      <c r="B333" s="251" t="str">
        <f>VLOOKUP(A333,Adr!A:B,2,FALSE)</f>
        <v>Slovenský zväz judo</v>
      </c>
      <c r="C333" s="222" t="s">
        <v>1480</v>
      </c>
      <c r="D333" s="224">
        <v>15000</v>
      </c>
      <c r="E333" s="292">
        <v>0</v>
      </c>
      <c r="F333" s="219" t="s">
        <v>205</v>
      </c>
      <c r="G333" s="205" t="s">
        <v>10</v>
      </c>
      <c r="H333" s="222" t="s">
        <v>770</v>
      </c>
      <c r="I333" s="230" t="str">
        <f t="shared" si="25"/>
        <v>17308518d</v>
      </c>
      <c r="J333" s="203" t="str">
        <f t="shared" si="26"/>
        <v>17308518026 03</v>
      </c>
      <c r="K333" s="5"/>
      <c r="L333" s="203" t="str">
        <f t="shared" si="27"/>
        <v>17308518026 03B</v>
      </c>
      <c r="M333" s="5" t="str">
        <f t="shared" si="28"/>
        <v>Slovenský zväz judodBViktor Ádam</v>
      </c>
      <c r="N333" s="3" t="str">
        <f t="shared" si="29"/>
        <v>17308518dB</v>
      </c>
    </row>
    <row r="334" spans="1:14" x14ac:dyDescent="0.2">
      <c r="A334" s="202" t="s">
        <v>119</v>
      </c>
      <c r="B334" s="251" t="str">
        <f>VLOOKUP(A334,Adr!A:B,2,FALSE)</f>
        <v>Slovenský zväz karate</v>
      </c>
      <c r="C334" s="222" t="s">
        <v>902</v>
      </c>
      <c r="D334" s="224">
        <v>776891</v>
      </c>
      <c r="E334" s="292">
        <v>0</v>
      </c>
      <c r="F334" s="219" t="s">
        <v>202</v>
      </c>
      <c r="G334" s="205" t="s">
        <v>6</v>
      </c>
      <c r="H334" s="222" t="s">
        <v>770</v>
      </c>
      <c r="I334" s="230" t="str">
        <f t="shared" si="25"/>
        <v>30811571a</v>
      </c>
      <c r="J334" s="203" t="str">
        <f t="shared" si="26"/>
        <v>30811571026 02</v>
      </c>
      <c r="K334" s="5" t="s">
        <v>41</v>
      </c>
      <c r="L334" s="203" t="str">
        <f t="shared" si="27"/>
        <v>30811571026 02B</v>
      </c>
      <c r="M334" s="5" t="str">
        <f t="shared" si="28"/>
        <v>Slovenský zväz karateaBkarate - bežné transfery</v>
      </c>
      <c r="N334" s="3" t="str">
        <f t="shared" si="29"/>
        <v>30811571aB</v>
      </c>
    </row>
    <row r="335" spans="1:14" x14ac:dyDescent="0.2">
      <c r="A335" s="202" t="s">
        <v>119</v>
      </c>
      <c r="B335" s="251" t="str">
        <f>VLOOKUP(A335,Adr!A:B,2,FALSE)</f>
        <v>Slovenský zväz karate</v>
      </c>
      <c r="C335" s="222" t="s">
        <v>1126</v>
      </c>
      <c r="D335" s="224">
        <v>5000</v>
      </c>
      <c r="E335" s="292">
        <v>0</v>
      </c>
      <c r="F335" s="219" t="s">
        <v>202</v>
      </c>
      <c r="G335" s="205" t="s">
        <v>6</v>
      </c>
      <c r="H335" s="222" t="s">
        <v>771</v>
      </c>
      <c r="I335" s="230" t="str">
        <f t="shared" si="25"/>
        <v>30811571a</v>
      </c>
      <c r="J335" s="203" t="str">
        <f t="shared" si="26"/>
        <v>30811571026 02</v>
      </c>
      <c r="K335" s="5" t="s">
        <v>41</v>
      </c>
      <c r="L335" s="203" t="str">
        <f t="shared" si="27"/>
        <v>30811571026 02K</v>
      </c>
      <c r="M335" s="5" t="str">
        <f t="shared" si="28"/>
        <v>Slovenský zväz karateaKkarate - kapitálové transfery</v>
      </c>
      <c r="N335" s="3" t="str">
        <f t="shared" si="29"/>
        <v>30811571aK</v>
      </c>
    </row>
    <row r="336" spans="1:14" x14ac:dyDescent="0.2">
      <c r="A336" s="219" t="s">
        <v>119</v>
      </c>
      <c r="B336" s="251" t="str">
        <f>VLOOKUP(A336,Adr!A:B,2,FALSE)</f>
        <v>Slovenský zväz karate</v>
      </c>
      <c r="C336" s="222" t="s">
        <v>1313</v>
      </c>
      <c r="D336" s="224">
        <v>5000</v>
      </c>
      <c r="E336" s="292">
        <v>0</v>
      </c>
      <c r="F336" s="219" t="s">
        <v>205</v>
      </c>
      <c r="G336" s="265" t="s">
        <v>10</v>
      </c>
      <c r="H336" s="222" t="s">
        <v>770</v>
      </c>
      <c r="I336" s="230" t="str">
        <f t="shared" si="25"/>
        <v>30811571d</v>
      </c>
      <c r="J336" s="203" t="str">
        <f t="shared" si="26"/>
        <v>30811571026 03</v>
      </c>
      <c r="K336" s="5"/>
      <c r="L336" s="203" t="str">
        <f t="shared" si="27"/>
        <v>30811571026 03B</v>
      </c>
      <c r="M336" s="5" t="str">
        <f t="shared" si="28"/>
        <v>Slovenský zväz karatedBAdi Gyurík</v>
      </c>
      <c r="N336" s="3" t="str">
        <f t="shared" si="29"/>
        <v>30811571dB</v>
      </c>
    </row>
    <row r="337" spans="1:14" x14ac:dyDescent="0.2">
      <c r="A337" s="219" t="s">
        <v>119</v>
      </c>
      <c r="B337" s="251" t="str">
        <f>VLOOKUP(A337,Adr!A:B,2,FALSE)</f>
        <v>Slovenský zväz karate</v>
      </c>
      <c r="C337" s="222" t="s">
        <v>1314</v>
      </c>
      <c r="D337" s="224">
        <v>5000</v>
      </c>
      <c r="E337" s="292">
        <v>0</v>
      </c>
      <c r="F337" s="219" t="s">
        <v>205</v>
      </c>
      <c r="G337" s="222" t="s">
        <v>10</v>
      </c>
      <c r="H337" s="222" t="s">
        <v>770</v>
      </c>
      <c r="I337" s="230" t="str">
        <f t="shared" si="25"/>
        <v>30811571d</v>
      </c>
      <c r="J337" s="203" t="str">
        <f t="shared" si="26"/>
        <v>30811571026 03</v>
      </c>
      <c r="K337" s="5"/>
      <c r="L337" s="203" t="str">
        <f t="shared" si="27"/>
        <v>30811571026 03B</v>
      </c>
      <c r="M337" s="5" t="str">
        <f t="shared" si="28"/>
        <v>Slovenský zväz karatedBIngrida Suchánková</v>
      </c>
      <c r="N337" s="3" t="str">
        <f t="shared" si="29"/>
        <v>30811571dB</v>
      </c>
    </row>
    <row r="338" spans="1:14" x14ac:dyDescent="0.2">
      <c r="A338" s="219" t="s">
        <v>120</v>
      </c>
      <c r="B338" s="251" t="str">
        <f>VLOOKUP(A338,Adr!A:B,2,FALSE)</f>
        <v>Slovenský zväz kickboxu</v>
      </c>
      <c r="C338" s="222" t="s">
        <v>903</v>
      </c>
      <c r="D338" s="224">
        <v>196320</v>
      </c>
      <c r="E338" s="292">
        <v>0</v>
      </c>
      <c r="F338" s="219" t="s">
        <v>202</v>
      </c>
      <c r="G338" s="222" t="s">
        <v>6</v>
      </c>
      <c r="H338" s="222" t="s">
        <v>770</v>
      </c>
      <c r="I338" s="230" t="str">
        <f t="shared" si="25"/>
        <v>31119247a</v>
      </c>
      <c r="J338" s="203" t="str">
        <f t="shared" si="26"/>
        <v>31119247026 02</v>
      </c>
      <c r="K338" s="5" t="s">
        <v>122</v>
      </c>
      <c r="L338" s="203" t="str">
        <f t="shared" si="27"/>
        <v>31119247026 02B</v>
      </c>
      <c r="M338" s="5" t="str">
        <f t="shared" si="28"/>
        <v>Slovenský zväz kickboxuaBkickbox - bežné transfery</v>
      </c>
      <c r="N338" s="3" t="str">
        <f t="shared" si="29"/>
        <v>31119247aB</v>
      </c>
    </row>
    <row r="339" spans="1:14" x14ac:dyDescent="0.2">
      <c r="A339" s="219" t="s">
        <v>120</v>
      </c>
      <c r="B339" s="251" t="str">
        <f>VLOOKUP(A339,Adr!A:B,2,FALSE)</f>
        <v>Slovenský zväz kickboxu</v>
      </c>
      <c r="C339" s="222" t="s">
        <v>1315</v>
      </c>
      <c r="D339" s="224">
        <v>20000</v>
      </c>
      <c r="E339" s="292">
        <v>0</v>
      </c>
      <c r="F339" s="219" t="s">
        <v>205</v>
      </c>
      <c r="G339" s="222" t="s">
        <v>10</v>
      </c>
      <c r="H339" s="222" t="s">
        <v>770</v>
      </c>
      <c r="I339" s="230" t="str">
        <f t="shared" si="25"/>
        <v>31119247d</v>
      </c>
      <c r="J339" s="203" t="str">
        <f t="shared" si="26"/>
        <v>31119247026 03</v>
      </c>
      <c r="K339" s="5"/>
      <c r="L339" s="203" t="str">
        <f t="shared" si="27"/>
        <v>31119247026 03B</v>
      </c>
      <c r="M339" s="5" t="str">
        <f t="shared" si="28"/>
        <v>Slovenský zväz kickboxudBMarek Karlík</v>
      </c>
      <c r="N339" s="3" t="str">
        <f t="shared" si="29"/>
        <v>31119247dB</v>
      </c>
    </row>
    <row r="340" spans="1:14" x14ac:dyDescent="0.2">
      <c r="A340" s="219" t="s">
        <v>120</v>
      </c>
      <c r="B340" s="251" t="str">
        <f>VLOOKUP(A340,Adr!A:B,2,FALSE)</f>
        <v>Slovenský zväz kickboxu</v>
      </c>
      <c r="C340" s="222" t="s">
        <v>1316</v>
      </c>
      <c r="D340" s="224">
        <v>15000</v>
      </c>
      <c r="E340" s="292">
        <v>0</v>
      </c>
      <c r="F340" s="219" t="s">
        <v>205</v>
      </c>
      <c r="G340" s="222" t="s">
        <v>10</v>
      </c>
      <c r="H340" s="222" t="s">
        <v>770</v>
      </c>
      <c r="I340" s="230" t="str">
        <f t="shared" si="25"/>
        <v>31119247d</v>
      </c>
      <c r="J340" s="203" t="str">
        <f t="shared" si="26"/>
        <v>31119247026 03</v>
      </c>
      <c r="K340" s="5"/>
      <c r="L340" s="203" t="str">
        <f t="shared" si="27"/>
        <v>31119247026 03B</v>
      </c>
      <c r="M340" s="5" t="str">
        <f t="shared" si="28"/>
        <v>Slovenský zväz kickboxudBMonika Chochlíková</v>
      </c>
      <c r="N340" s="3" t="str">
        <f t="shared" si="29"/>
        <v>31119247dB</v>
      </c>
    </row>
    <row r="341" spans="1:14" x14ac:dyDescent="0.2">
      <c r="A341" s="219" t="s">
        <v>1111</v>
      </c>
      <c r="B341" s="251" t="str">
        <f>VLOOKUP(A341,Adr!A:B,2,FALSE)</f>
        <v>Slovenský zväz ľadového hokeja,o.z.</v>
      </c>
      <c r="C341" s="222" t="s">
        <v>904</v>
      </c>
      <c r="D341" s="224">
        <v>9357480</v>
      </c>
      <c r="E341" s="292">
        <v>0</v>
      </c>
      <c r="F341" s="219" t="s">
        <v>202</v>
      </c>
      <c r="G341" s="222" t="s">
        <v>6</v>
      </c>
      <c r="H341" s="222" t="s">
        <v>770</v>
      </c>
      <c r="I341" s="230" t="str">
        <f t="shared" si="25"/>
        <v>30845386a</v>
      </c>
      <c r="J341" s="203" t="str">
        <f t="shared" si="26"/>
        <v>30845386026 02</v>
      </c>
      <c r="K341" s="5" t="s">
        <v>34</v>
      </c>
      <c r="L341" s="203" t="str">
        <f t="shared" si="27"/>
        <v>30845386026 02B</v>
      </c>
      <c r="M341" s="5" t="str">
        <f t="shared" si="28"/>
        <v>Slovenský zväz ľadového hokeja,o.z.aBľadový hokej - bežné transfery</v>
      </c>
      <c r="N341" s="3" t="str">
        <f t="shared" si="29"/>
        <v>30845386aB</v>
      </c>
    </row>
    <row r="342" spans="1:14" x14ac:dyDescent="0.2">
      <c r="A342" s="202" t="s">
        <v>1111</v>
      </c>
      <c r="B342" s="251" t="str">
        <f>VLOOKUP(A342,Adr!A:B,2,FALSE)</f>
        <v>Slovenský zväz ľadového hokeja,o.z.</v>
      </c>
      <c r="C342" s="222" t="s">
        <v>1050</v>
      </c>
      <c r="D342" s="224">
        <v>100000</v>
      </c>
      <c r="E342" s="292">
        <v>0</v>
      </c>
      <c r="F342" s="219" t="s">
        <v>202</v>
      </c>
      <c r="G342" s="222" t="s">
        <v>6</v>
      </c>
      <c r="H342" s="222" t="s">
        <v>771</v>
      </c>
      <c r="I342" s="230" t="str">
        <f t="shared" si="25"/>
        <v>30845386a</v>
      </c>
      <c r="J342" s="203" t="str">
        <f t="shared" si="26"/>
        <v>30845386026 02</v>
      </c>
      <c r="K342" s="5" t="s">
        <v>34</v>
      </c>
      <c r="L342" s="203" t="str">
        <f t="shared" si="27"/>
        <v>30845386026 02K</v>
      </c>
      <c r="M342" s="5" t="str">
        <f t="shared" si="28"/>
        <v>Slovenský zväz ľadového hokeja,o.z.aKľadový hokej - kapitálové transfery</v>
      </c>
      <c r="N342" s="3" t="str">
        <f t="shared" si="29"/>
        <v>30845386aK</v>
      </c>
    </row>
    <row r="343" spans="1:14" x14ac:dyDescent="0.2">
      <c r="A343" s="219" t="s">
        <v>1647</v>
      </c>
      <c r="B343" s="251" t="str">
        <f>VLOOKUP(A343,Adr!A:B,2,FALSE)</f>
        <v>Slovenský zväz malého futbalu</v>
      </c>
      <c r="C343" s="222" t="s">
        <v>923</v>
      </c>
      <c r="D343" s="224">
        <v>200000</v>
      </c>
      <c r="E343" s="292">
        <v>0</v>
      </c>
      <c r="F343" s="219" t="s">
        <v>214</v>
      </c>
      <c r="G343" s="222" t="s">
        <v>10</v>
      </c>
      <c r="H343" s="222" t="s">
        <v>770</v>
      </c>
      <c r="I343" s="230" t="str">
        <f t="shared" si="25"/>
        <v>30865930m</v>
      </c>
      <c r="J343" s="203" t="str">
        <f t="shared" si="26"/>
        <v>30865930026 03</v>
      </c>
      <c r="K343" s="5"/>
      <c r="L343" s="203" t="str">
        <f t="shared" si="27"/>
        <v>30865930026 03B</v>
      </c>
      <c r="M343" s="5" t="str">
        <f t="shared" si="28"/>
        <v>Slovenský zväz malého futbalumBrozvoj športov, ktoré nie sú uznanými podľa zákona č. 440/2015 Z. z.</v>
      </c>
      <c r="N343" s="3" t="str">
        <f t="shared" si="29"/>
        <v>30865930mB</v>
      </c>
    </row>
    <row r="344" spans="1:14" x14ac:dyDescent="0.2">
      <c r="A344" s="202" t="s">
        <v>1123</v>
      </c>
      <c r="B344" s="251" t="str">
        <f>VLOOKUP(A344,Adr!A:B,2,FALSE)</f>
        <v>Slovenský zväz moderného päťboja</v>
      </c>
      <c r="C344" s="222" t="s">
        <v>905</v>
      </c>
      <c r="D344" s="224">
        <v>140368</v>
      </c>
      <c r="E344" s="292">
        <v>0</v>
      </c>
      <c r="F344" s="219" t="s">
        <v>202</v>
      </c>
      <c r="G344" s="205" t="s">
        <v>6</v>
      </c>
      <c r="H344" s="222" t="s">
        <v>770</v>
      </c>
      <c r="I344" s="230" t="str">
        <f t="shared" si="25"/>
        <v>30788714a</v>
      </c>
      <c r="J344" s="203" t="str">
        <f t="shared" si="26"/>
        <v>30788714026 02</v>
      </c>
      <c r="K344" s="5" t="s">
        <v>124</v>
      </c>
      <c r="L344" s="203" t="str">
        <f t="shared" si="27"/>
        <v>30788714026 02B</v>
      </c>
      <c r="M344" s="5" t="str">
        <f t="shared" si="28"/>
        <v>Slovenský zväz moderného päťbojaaBmoderný päťboj - bežné transfery</v>
      </c>
      <c r="N344" s="3" t="str">
        <f t="shared" si="29"/>
        <v>30788714aB</v>
      </c>
    </row>
    <row r="345" spans="1:14" x14ac:dyDescent="0.2">
      <c r="A345" s="202" t="s">
        <v>125</v>
      </c>
      <c r="B345" s="251" t="str">
        <f>VLOOKUP(A345,Adr!A:B,2,FALSE)</f>
        <v>Slovenský zväz orientačných športov</v>
      </c>
      <c r="C345" s="222" t="s">
        <v>906</v>
      </c>
      <c r="D345" s="224">
        <v>68813</v>
      </c>
      <c r="E345" s="292">
        <v>0</v>
      </c>
      <c r="F345" s="219" t="s">
        <v>202</v>
      </c>
      <c r="G345" s="222" t="s">
        <v>6</v>
      </c>
      <c r="H345" s="222" t="s">
        <v>770</v>
      </c>
      <c r="I345" s="230" t="str">
        <f t="shared" si="25"/>
        <v>30806518a</v>
      </c>
      <c r="J345" s="203" t="str">
        <f t="shared" si="26"/>
        <v>30806518026 02</v>
      </c>
      <c r="K345" s="5" t="s">
        <v>30</v>
      </c>
      <c r="L345" s="203" t="str">
        <f t="shared" si="27"/>
        <v>30806518026 02B</v>
      </c>
      <c r="M345" s="5" t="str">
        <f t="shared" si="28"/>
        <v>Slovenský zväz orientačných športovaBorientačné športy - bežné transfery</v>
      </c>
      <c r="N345" s="3" t="str">
        <f t="shared" si="29"/>
        <v>30806518aB</v>
      </c>
    </row>
    <row r="346" spans="1:14" x14ac:dyDescent="0.2">
      <c r="A346" s="219" t="s">
        <v>125</v>
      </c>
      <c r="B346" s="251" t="str">
        <f>VLOOKUP(A346,Adr!A:B,2,FALSE)</f>
        <v>Slovenský zväz orientačných športov</v>
      </c>
      <c r="C346" s="222" t="s">
        <v>1317</v>
      </c>
      <c r="D346" s="224">
        <v>15000</v>
      </c>
      <c r="E346" s="292">
        <v>0</v>
      </c>
      <c r="F346" s="219" t="s">
        <v>205</v>
      </c>
      <c r="G346" s="222" t="s">
        <v>10</v>
      </c>
      <c r="H346" s="222" t="s">
        <v>770</v>
      </c>
      <c r="I346" s="230" t="str">
        <f t="shared" si="25"/>
        <v>30806518d</v>
      </c>
      <c r="J346" s="203" t="str">
        <f t="shared" si="26"/>
        <v>30806518026 03</v>
      </c>
      <c r="K346" s="5"/>
      <c r="L346" s="203" t="str">
        <f t="shared" si="27"/>
        <v>30806518026 03B</v>
      </c>
      <c r="M346" s="5" t="str">
        <f t="shared" si="28"/>
        <v>Slovenský zväz orientačných športovdBJán Furucz</v>
      </c>
      <c r="N346" s="3" t="str">
        <f t="shared" si="29"/>
        <v>30806518dB</v>
      </c>
    </row>
    <row r="347" spans="1:14" x14ac:dyDescent="0.2">
      <c r="A347" s="202" t="s">
        <v>127</v>
      </c>
      <c r="B347" s="251" t="str">
        <f>VLOOKUP(A347,Adr!A:B,2,FALSE)</f>
        <v>Slovenský zväz pozemného hokeja</v>
      </c>
      <c r="C347" s="222" t="s">
        <v>907</v>
      </c>
      <c r="D347" s="224">
        <v>158253</v>
      </c>
      <c r="E347" s="292">
        <v>0</v>
      </c>
      <c r="F347" s="219" t="s">
        <v>202</v>
      </c>
      <c r="G347" s="222" t="s">
        <v>6</v>
      </c>
      <c r="H347" s="222" t="s">
        <v>770</v>
      </c>
      <c r="I347" s="230" t="str">
        <f t="shared" si="25"/>
        <v>31751075a</v>
      </c>
      <c r="J347" s="203" t="str">
        <f t="shared" si="26"/>
        <v>31751075026 02</v>
      </c>
      <c r="K347" s="5" t="s">
        <v>129</v>
      </c>
      <c r="L347" s="203" t="str">
        <f t="shared" si="27"/>
        <v>31751075026 02B</v>
      </c>
      <c r="M347" s="5" t="str">
        <f t="shared" si="28"/>
        <v>Slovenský zväz pozemného hokejaaBpozemný hokej - bežné transfery</v>
      </c>
      <c r="N347" s="3" t="str">
        <f t="shared" si="29"/>
        <v>31751075aB</v>
      </c>
    </row>
    <row r="348" spans="1:14" x14ac:dyDescent="0.2">
      <c r="A348" s="215" t="s">
        <v>127</v>
      </c>
      <c r="B348" s="251" t="str">
        <f>VLOOKUP(A348,Adr!A:B,2,FALSE)</f>
        <v>Slovenský zväz pozemného hokeja</v>
      </c>
      <c r="C348" s="222" t="s">
        <v>1481</v>
      </c>
      <c r="D348" s="224">
        <v>35000</v>
      </c>
      <c r="E348" s="292">
        <v>0</v>
      </c>
      <c r="F348" s="219" t="s">
        <v>202</v>
      </c>
      <c r="G348" s="265" t="s">
        <v>6</v>
      </c>
      <c r="H348" s="222" t="s">
        <v>771</v>
      </c>
      <c r="I348" s="230" t="str">
        <f t="shared" si="25"/>
        <v>31751075a</v>
      </c>
      <c r="J348" s="203" t="str">
        <f t="shared" si="26"/>
        <v>31751075026 02</v>
      </c>
      <c r="K348" s="5" t="s">
        <v>129</v>
      </c>
      <c r="L348" s="203" t="str">
        <f t="shared" si="27"/>
        <v>31751075026 02K</v>
      </c>
      <c r="M348" s="5" t="str">
        <f t="shared" si="28"/>
        <v>Slovenský zväz pozemného hokejaaKpozemný hokej - kapitálové transfery</v>
      </c>
      <c r="N348" s="3" t="str">
        <f t="shared" si="29"/>
        <v>31751075aK</v>
      </c>
    </row>
    <row r="349" spans="1:14" x14ac:dyDescent="0.2">
      <c r="A349" s="202" t="s">
        <v>732</v>
      </c>
      <c r="B349" s="251" t="str">
        <f>VLOOKUP(A349,Adr!A:B,2,FALSE)</f>
        <v>Slovenský zväz psích záprahov</v>
      </c>
      <c r="C349" s="222" t="s">
        <v>908</v>
      </c>
      <c r="D349" s="224">
        <v>49465</v>
      </c>
      <c r="E349" s="292">
        <v>0</v>
      </c>
      <c r="F349" s="219" t="s">
        <v>202</v>
      </c>
      <c r="G349" s="222" t="s">
        <v>6</v>
      </c>
      <c r="H349" s="222" t="s">
        <v>770</v>
      </c>
      <c r="I349" s="230" t="str">
        <f t="shared" si="25"/>
        <v>37818058a</v>
      </c>
      <c r="J349" s="203" t="str">
        <f t="shared" si="26"/>
        <v>37818058026 02</v>
      </c>
      <c r="K349" s="5" t="s">
        <v>130</v>
      </c>
      <c r="L349" s="203" t="str">
        <f t="shared" si="27"/>
        <v>37818058026 02B</v>
      </c>
      <c r="M349" s="5" t="str">
        <f t="shared" si="28"/>
        <v>Slovenský zväz psích záprahovaBpsie záprahy - bežné transfery</v>
      </c>
      <c r="N349" s="3" t="str">
        <f t="shared" si="29"/>
        <v>37818058aB</v>
      </c>
    </row>
    <row r="350" spans="1:14" x14ac:dyDescent="0.2">
      <c r="A350" s="219" t="s">
        <v>1655</v>
      </c>
      <c r="B350" s="251" t="str">
        <f>VLOOKUP(A350,Adr!A:B,2,FALSE)</f>
        <v>Slovenský zväz rádioamatérov</v>
      </c>
      <c r="C350" s="222" t="s">
        <v>923</v>
      </c>
      <c r="D350" s="224">
        <v>59818</v>
      </c>
      <c r="E350" s="292">
        <v>0</v>
      </c>
      <c r="F350" s="219" t="s">
        <v>214</v>
      </c>
      <c r="G350" s="222" t="s">
        <v>10</v>
      </c>
      <c r="H350" s="222" t="s">
        <v>770</v>
      </c>
      <c r="I350" s="230" t="str">
        <f t="shared" si="25"/>
        <v>00896896m</v>
      </c>
      <c r="J350" s="203" t="str">
        <f t="shared" si="26"/>
        <v>00896896026 03</v>
      </c>
      <c r="K350" s="5"/>
      <c r="L350" s="203" t="str">
        <f t="shared" si="27"/>
        <v>00896896026 03B</v>
      </c>
      <c r="M350" s="5" t="str">
        <f t="shared" si="28"/>
        <v>Slovenský zväz rádioamatérovmBrozvoj športov, ktoré nie sú uznanými podľa zákona č. 440/2015 Z. z.</v>
      </c>
      <c r="N350" s="3" t="str">
        <f t="shared" si="29"/>
        <v>00896896mB</v>
      </c>
    </row>
    <row r="351" spans="1:14" x14ac:dyDescent="0.2">
      <c r="A351" s="202" t="s">
        <v>131</v>
      </c>
      <c r="B351" s="251" t="str">
        <f>VLOOKUP(A351,Adr!A:B,2,FALSE)</f>
        <v>Slovenský zväz rybolovnej techniky</v>
      </c>
      <c r="C351" s="222" t="s">
        <v>909</v>
      </c>
      <c r="D351" s="224">
        <v>73036</v>
      </c>
      <c r="E351" s="292">
        <v>0</v>
      </c>
      <c r="F351" s="219" t="s">
        <v>202</v>
      </c>
      <c r="G351" s="222" t="s">
        <v>6</v>
      </c>
      <c r="H351" s="222" t="s">
        <v>770</v>
      </c>
      <c r="I351" s="230" t="str">
        <f t="shared" si="25"/>
        <v>31871526a</v>
      </c>
      <c r="J351" s="203" t="str">
        <f t="shared" si="26"/>
        <v>31871526026 02</v>
      </c>
      <c r="K351" s="5" t="s">
        <v>133</v>
      </c>
      <c r="L351" s="203" t="str">
        <f t="shared" si="27"/>
        <v>31871526026 02B</v>
      </c>
      <c r="M351" s="5" t="str">
        <f t="shared" si="28"/>
        <v>Slovenský zväz rybolovnej technikyaBrybolovná technika - bežné transfery</v>
      </c>
      <c r="N351" s="3" t="str">
        <f t="shared" si="29"/>
        <v>31871526aB</v>
      </c>
    </row>
    <row r="352" spans="1:14" x14ac:dyDescent="0.2">
      <c r="A352" s="202" t="s">
        <v>134</v>
      </c>
      <c r="B352" s="251" t="str">
        <f>VLOOKUP(A352,Adr!A:B,2,FALSE)</f>
        <v>Slovenský zväz sánkarov</v>
      </c>
      <c r="C352" s="222" t="s">
        <v>910</v>
      </c>
      <c r="D352" s="224">
        <v>160990</v>
      </c>
      <c r="E352" s="292">
        <v>0</v>
      </c>
      <c r="F352" s="219" t="s">
        <v>202</v>
      </c>
      <c r="G352" s="222" t="s">
        <v>6</v>
      </c>
      <c r="H352" s="222" t="s">
        <v>770</v>
      </c>
      <c r="I352" s="230" t="str">
        <f t="shared" si="25"/>
        <v>31989373a</v>
      </c>
      <c r="J352" s="203" t="str">
        <f t="shared" si="26"/>
        <v>31989373026 02</v>
      </c>
      <c r="K352" s="5" t="s">
        <v>183</v>
      </c>
      <c r="L352" s="203" t="str">
        <f t="shared" si="27"/>
        <v>31989373026 02B</v>
      </c>
      <c r="M352" s="5" t="str">
        <f t="shared" si="28"/>
        <v>Slovenský zväz sánkarovaBsánkovanie - bežné transfery</v>
      </c>
      <c r="N352" s="3" t="str">
        <f t="shared" si="29"/>
        <v>31989373aB</v>
      </c>
    </row>
    <row r="353" spans="1:14" x14ac:dyDescent="0.2">
      <c r="A353" s="202" t="s">
        <v>134</v>
      </c>
      <c r="B353" s="251" t="str">
        <f>VLOOKUP(A353,Adr!A:B,2,FALSE)</f>
        <v>Slovenský zväz sánkarov</v>
      </c>
      <c r="C353" s="222" t="s">
        <v>1051</v>
      </c>
      <c r="D353" s="224">
        <v>6000</v>
      </c>
      <c r="E353" s="292">
        <v>0</v>
      </c>
      <c r="F353" s="219" t="s">
        <v>202</v>
      </c>
      <c r="G353" s="265" t="s">
        <v>6</v>
      </c>
      <c r="H353" s="222" t="s">
        <v>771</v>
      </c>
      <c r="I353" s="230" t="str">
        <f t="shared" si="25"/>
        <v>31989373a</v>
      </c>
      <c r="J353" s="203" t="str">
        <f t="shared" si="26"/>
        <v>31989373026 02</v>
      </c>
      <c r="K353" s="5" t="s">
        <v>183</v>
      </c>
      <c r="L353" s="203" t="str">
        <f t="shared" si="27"/>
        <v>31989373026 02K</v>
      </c>
      <c r="M353" s="5" t="str">
        <f t="shared" si="28"/>
        <v>Slovenský zväz sánkarovaKsánkovanie - kapitálové transfery</v>
      </c>
      <c r="N353" s="3" t="str">
        <f t="shared" si="29"/>
        <v>31989373aK</v>
      </c>
    </row>
    <row r="354" spans="1:14" x14ac:dyDescent="0.2">
      <c r="A354" s="219" t="s">
        <v>134</v>
      </c>
      <c r="B354" s="251" t="str">
        <f>VLOOKUP(A354,Adr!A:B,2,FALSE)</f>
        <v>Slovenský zväz sánkarov</v>
      </c>
      <c r="C354" s="222" t="s">
        <v>1482</v>
      </c>
      <c r="D354" s="224">
        <v>20000</v>
      </c>
      <c r="E354" s="292">
        <v>0</v>
      </c>
      <c r="F354" s="219" t="s">
        <v>205</v>
      </c>
      <c r="G354" s="222" t="s">
        <v>10</v>
      </c>
      <c r="H354" s="222" t="s">
        <v>770</v>
      </c>
      <c r="I354" s="230" t="str">
        <f t="shared" si="25"/>
        <v>31989373d</v>
      </c>
      <c r="J354" s="203" t="str">
        <f t="shared" si="26"/>
        <v>31989373026 03</v>
      </c>
      <c r="K354" s="5"/>
      <c r="L354" s="203" t="str">
        <f t="shared" si="27"/>
        <v>31989373026 03B</v>
      </c>
      <c r="M354" s="5" t="str">
        <f t="shared" si="28"/>
        <v>Slovenský zväz sánkarovdBštafeta - sánkovanie</v>
      </c>
      <c r="N354" s="3" t="str">
        <f t="shared" si="29"/>
        <v>31989373dB</v>
      </c>
    </row>
    <row r="355" spans="1:14" x14ac:dyDescent="0.2">
      <c r="A355" s="202" t="s">
        <v>1033</v>
      </c>
      <c r="B355" s="251" t="str">
        <f>VLOOKUP(A355,Adr!A:B,2,FALSE)</f>
        <v>Slovenský zväz športového rybolovu</v>
      </c>
      <c r="C355" s="222" t="s">
        <v>1052</v>
      </c>
      <c r="D355" s="224">
        <v>30450</v>
      </c>
      <c r="E355" s="292">
        <v>0</v>
      </c>
      <c r="F355" s="219" t="s">
        <v>202</v>
      </c>
      <c r="G355" s="205" t="s">
        <v>6</v>
      </c>
      <c r="H355" s="222" t="s">
        <v>770</v>
      </c>
      <c r="I355" s="230" t="str">
        <f t="shared" si="25"/>
        <v>51118831a</v>
      </c>
      <c r="J355" s="203" t="str">
        <f t="shared" si="26"/>
        <v>51118831026 02</v>
      </c>
      <c r="K355" s="5" t="s">
        <v>193</v>
      </c>
      <c r="L355" s="203" t="str">
        <f t="shared" si="27"/>
        <v>51118831026 02B</v>
      </c>
      <c r="M355" s="5" t="str">
        <f t="shared" si="28"/>
        <v>Slovenský zväz športového rybolovuaBšportové rybárstvo - bežné transfery</v>
      </c>
      <c r="N355" s="3" t="str">
        <f t="shared" si="29"/>
        <v>51118831aB</v>
      </c>
    </row>
    <row r="356" spans="1:14" x14ac:dyDescent="0.2">
      <c r="A356" s="219" t="s">
        <v>1664</v>
      </c>
      <c r="B356" s="251" t="str">
        <f>VLOOKUP(A356,Adr!A:B,2,FALSE)</f>
        <v>Slovenský zväz Taekwon - Do ITF</v>
      </c>
      <c r="C356" s="222" t="s">
        <v>923</v>
      </c>
      <c r="D356" s="224">
        <v>45553</v>
      </c>
      <c r="E356" s="292">
        <v>0</v>
      </c>
      <c r="F356" s="219" t="s">
        <v>214</v>
      </c>
      <c r="G356" s="222" t="s">
        <v>10</v>
      </c>
      <c r="H356" s="222" t="s">
        <v>770</v>
      </c>
      <c r="I356" s="230" t="str">
        <f t="shared" si="25"/>
        <v>37938941m</v>
      </c>
      <c r="J356" s="203" t="str">
        <f t="shared" si="26"/>
        <v>37938941026 03</v>
      </c>
      <c r="K356" s="5"/>
      <c r="L356" s="203" t="str">
        <f t="shared" si="27"/>
        <v>37938941026 03B</v>
      </c>
      <c r="M356" s="5" t="str">
        <f t="shared" si="28"/>
        <v>Slovenský zväz Taekwon - Do ITFmBrozvoj športov, ktoré nie sú uznanými podľa zákona č. 440/2015 Z. z.</v>
      </c>
      <c r="N356" s="3" t="str">
        <f t="shared" si="29"/>
        <v>37938941mB</v>
      </c>
    </row>
    <row r="357" spans="1:14" x14ac:dyDescent="0.2">
      <c r="A357" s="219" t="s">
        <v>136</v>
      </c>
      <c r="B357" s="251" t="str">
        <f>VLOOKUP(A357,Adr!A:B,2,FALSE)</f>
        <v>Slovenský zväz tanečných športov</v>
      </c>
      <c r="C357" s="222" t="s">
        <v>911</v>
      </c>
      <c r="D357" s="224">
        <v>456170</v>
      </c>
      <c r="E357" s="292">
        <v>0</v>
      </c>
      <c r="F357" s="219" t="s">
        <v>202</v>
      </c>
      <c r="G357" s="205" t="s">
        <v>6</v>
      </c>
      <c r="H357" s="222" t="s">
        <v>770</v>
      </c>
      <c r="I357" s="230" t="str">
        <f t="shared" si="25"/>
        <v>00684767a</v>
      </c>
      <c r="J357" s="203" t="str">
        <f t="shared" si="26"/>
        <v>00684767026 02</v>
      </c>
      <c r="K357" s="5" t="s">
        <v>101</v>
      </c>
      <c r="L357" s="203" t="str">
        <f t="shared" si="27"/>
        <v>00684767026 02B</v>
      </c>
      <c r="M357" s="5" t="str">
        <f t="shared" si="28"/>
        <v>Slovenský zväz tanečných športovaBtanečný šport - bežné transfery</v>
      </c>
      <c r="N357" s="3" t="str">
        <f t="shared" si="29"/>
        <v>00684767aB</v>
      </c>
    </row>
    <row r="358" spans="1:14" x14ac:dyDescent="0.2">
      <c r="A358" s="219" t="s">
        <v>136</v>
      </c>
      <c r="B358" s="251" t="str">
        <f>VLOOKUP(A358,Adr!A:B,2,FALSE)</f>
        <v>Slovenský zväz tanečných športov</v>
      </c>
      <c r="C358" s="222" t="s">
        <v>1483</v>
      </c>
      <c r="D358" s="224">
        <v>20000</v>
      </c>
      <c r="E358" s="292">
        <v>0</v>
      </c>
      <c r="F358" s="219" t="s">
        <v>205</v>
      </c>
      <c r="G358" s="205" t="s">
        <v>10</v>
      </c>
      <c r="H358" s="222" t="s">
        <v>770</v>
      </c>
      <c r="I358" s="230" t="str">
        <f t="shared" si="25"/>
        <v>00684767d</v>
      </c>
      <c r="J358" s="203" t="str">
        <f t="shared" si="26"/>
        <v>00684767026 03</v>
      </c>
      <c r="K358" s="5"/>
      <c r="L358" s="203" t="str">
        <f t="shared" si="27"/>
        <v>00684767026 03B</v>
      </c>
      <c r="M358" s="5" t="str">
        <f t="shared" si="28"/>
        <v>Slovenský zväz tanečných športovdBOliver Pirhala "Twister"</v>
      </c>
      <c r="N358" s="3" t="str">
        <f t="shared" si="29"/>
        <v>00684767dB</v>
      </c>
    </row>
    <row r="359" spans="1:14" x14ac:dyDescent="0.2">
      <c r="A359" s="219" t="s">
        <v>137</v>
      </c>
      <c r="B359" s="251" t="str">
        <f>VLOOKUP(A359,Adr!A:B,2,FALSE)</f>
        <v>Slovenský zväz telesne postihnutých športovcov</v>
      </c>
      <c r="C359" s="222" t="s">
        <v>1498</v>
      </c>
      <c r="D359" s="224">
        <v>461664</v>
      </c>
      <c r="E359" s="292">
        <v>0</v>
      </c>
      <c r="F359" s="219" t="s">
        <v>204</v>
      </c>
      <c r="G359" s="205" t="s">
        <v>10</v>
      </c>
      <c r="H359" s="222" t="s">
        <v>770</v>
      </c>
      <c r="I359" s="230" t="str">
        <f t="shared" si="25"/>
        <v>22665234c</v>
      </c>
      <c r="J359" s="203" t="str">
        <f t="shared" si="26"/>
        <v>22665234026 03</v>
      </c>
      <c r="K359" s="5"/>
      <c r="L359" s="203" t="str">
        <f t="shared" si="27"/>
        <v>22665234026 03B</v>
      </c>
      <c r="M359" s="5" t="str">
        <f t="shared" si="28"/>
        <v>Slovenský zväz telesne postihnutých športovcovcBčinnosť Slovenského zväzu telesne postihnutých športovcov</v>
      </c>
      <c r="N359" s="3" t="str">
        <f t="shared" si="29"/>
        <v>22665234cB</v>
      </c>
    </row>
    <row r="360" spans="1:14" x14ac:dyDescent="0.2">
      <c r="A360" s="219" t="s">
        <v>137</v>
      </c>
      <c r="B360" s="251" t="str">
        <f>VLOOKUP(A360,Adr!A:B,2,FALSE)</f>
        <v>Slovenský zväz telesne postihnutých športovcov</v>
      </c>
      <c r="C360" s="222" t="s">
        <v>1318</v>
      </c>
      <c r="D360" s="224">
        <v>40000</v>
      </c>
      <c r="E360" s="292">
        <v>0</v>
      </c>
      <c r="F360" s="219" t="s">
        <v>205</v>
      </c>
      <c r="G360" s="265" t="s">
        <v>10</v>
      </c>
      <c r="H360" s="222" t="s">
        <v>770</v>
      </c>
      <c r="I360" s="230" t="str">
        <f t="shared" si="25"/>
        <v>22665234d</v>
      </c>
      <c r="J360" s="203" t="str">
        <f t="shared" si="26"/>
        <v>22665234026 03</v>
      </c>
      <c r="K360" s="5"/>
      <c r="L360" s="203" t="str">
        <f t="shared" si="27"/>
        <v>22665234026 03B</v>
      </c>
      <c r="M360" s="5" t="str">
        <f t="shared" si="28"/>
        <v>Slovenský zväz telesne postihnutých športovcovdBAlena Kánová</v>
      </c>
      <c r="N360" s="3" t="str">
        <f t="shared" si="29"/>
        <v>22665234dB</v>
      </c>
    </row>
    <row r="361" spans="1:14" x14ac:dyDescent="0.2">
      <c r="A361" s="219" t="s">
        <v>137</v>
      </c>
      <c r="B361" s="251" t="str">
        <f>VLOOKUP(A361,Adr!A:B,2,FALSE)</f>
        <v>Slovenský zväz telesne postihnutých športovcov</v>
      </c>
      <c r="C361" s="222" t="s">
        <v>1319</v>
      </c>
      <c r="D361" s="224">
        <v>30000</v>
      </c>
      <c r="E361" s="292">
        <v>0</v>
      </c>
      <c r="F361" s="219" t="s">
        <v>205</v>
      </c>
      <c r="G361" s="222" t="s">
        <v>10</v>
      </c>
      <c r="H361" s="222" t="s">
        <v>770</v>
      </c>
      <c r="I361" s="230" t="str">
        <f t="shared" si="25"/>
        <v>22665234d</v>
      </c>
      <c r="J361" s="203" t="str">
        <f t="shared" si="26"/>
        <v>22665234026 03</v>
      </c>
      <c r="K361" s="5"/>
      <c r="L361" s="203" t="str">
        <f t="shared" si="27"/>
        <v>22665234026 03B</v>
      </c>
      <c r="M361" s="5" t="str">
        <f t="shared" si="28"/>
        <v>Slovenský zväz telesne postihnutých športovcovdBAnna Oroszová</v>
      </c>
      <c r="N361" s="3" t="str">
        <f t="shared" si="29"/>
        <v>22665234dB</v>
      </c>
    </row>
    <row r="362" spans="1:14" x14ac:dyDescent="0.2">
      <c r="A362" s="219" t="s">
        <v>137</v>
      </c>
      <c r="B362" s="251" t="str">
        <f>VLOOKUP(A362,Adr!A:B,2,FALSE)</f>
        <v>Slovenský zväz telesne postihnutých športovcov</v>
      </c>
      <c r="C362" s="222" t="s">
        <v>1484</v>
      </c>
      <c r="D362" s="224">
        <v>10000</v>
      </c>
      <c r="E362" s="292">
        <v>0</v>
      </c>
      <c r="F362" s="219" t="s">
        <v>205</v>
      </c>
      <c r="G362" s="222" t="s">
        <v>10</v>
      </c>
      <c r="H362" s="222" t="s">
        <v>770</v>
      </c>
      <c r="I362" s="230" t="str">
        <f t="shared" si="25"/>
        <v>22665234d</v>
      </c>
      <c r="J362" s="203" t="str">
        <f t="shared" si="26"/>
        <v>22665234026 03</v>
      </c>
      <c r="K362" s="5"/>
      <c r="L362" s="203" t="str">
        <f t="shared" si="27"/>
        <v>22665234026 03B</v>
      </c>
      <c r="M362" s="5" t="str">
        <f t="shared" si="28"/>
        <v>Slovenský zväz telesne postihnutých športovcovdBBoris Klohna</v>
      </c>
      <c r="N362" s="3" t="str">
        <f t="shared" si="29"/>
        <v>22665234dB</v>
      </c>
    </row>
    <row r="363" spans="1:14" x14ac:dyDescent="0.2">
      <c r="A363" s="219" t="s">
        <v>137</v>
      </c>
      <c r="B363" s="251" t="str">
        <f>VLOOKUP(A363,Adr!A:B,2,FALSE)</f>
        <v>Slovenský zväz telesne postihnutých športovcov</v>
      </c>
      <c r="C363" s="222" t="s">
        <v>1485</v>
      </c>
      <c r="D363" s="224">
        <v>30000</v>
      </c>
      <c r="E363" s="292">
        <v>0</v>
      </c>
      <c r="F363" s="219" t="s">
        <v>205</v>
      </c>
      <c r="G363" s="222" t="s">
        <v>10</v>
      </c>
      <c r="H363" s="222" t="s">
        <v>770</v>
      </c>
      <c r="I363" s="230" t="str">
        <f t="shared" si="25"/>
        <v>22665234d</v>
      </c>
      <c r="J363" s="203" t="str">
        <f t="shared" si="26"/>
        <v>22665234026 03</v>
      </c>
      <c r="K363" s="5"/>
      <c r="L363" s="203" t="str">
        <f t="shared" si="27"/>
        <v>22665234026 03B</v>
      </c>
      <c r="M363" s="5" t="str">
        <f t="shared" si="28"/>
        <v>Slovenský zväz telesne postihnutých športovcovdBBoris Trávníček</v>
      </c>
      <c r="N363" s="3" t="str">
        <f t="shared" si="29"/>
        <v>22665234dB</v>
      </c>
    </row>
    <row r="364" spans="1:14" x14ac:dyDescent="0.2">
      <c r="A364" s="219" t="s">
        <v>137</v>
      </c>
      <c r="B364" s="251" t="str">
        <f>VLOOKUP(A364,Adr!A:B,2,FALSE)</f>
        <v>Slovenský zväz telesne postihnutých športovcov</v>
      </c>
      <c r="C364" s="222" t="s">
        <v>1486</v>
      </c>
      <c r="D364" s="224">
        <v>15000</v>
      </c>
      <c r="E364" s="292">
        <v>0</v>
      </c>
      <c r="F364" s="219" t="s">
        <v>205</v>
      </c>
      <c r="G364" s="222" t="s">
        <v>10</v>
      </c>
      <c r="H364" s="222" t="s">
        <v>770</v>
      </c>
      <c r="I364" s="230" t="str">
        <f t="shared" si="25"/>
        <v>22665234d</v>
      </c>
      <c r="J364" s="203" t="str">
        <f t="shared" si="26"/>
        <v>22665234026 03</v>
      </c>
      <c r="K364" s="5"/>
      <c r="L364" s="203" t="str">
        <f t="shared" si="27"/>
        <v>22665234026 03B</v>
      </c>
      <c r="M364" s="5" t="str">
        <f t="shared" si="28"/>
        <v>Slovenský zväz telesne postihnutých športovcovdBDaniel Kukľa</v>
      </c>
      <c r="N364" s="3" t="str">
        <f t="shared" si="29"/>
        <v>22665234dB</v>
      </c>
    </row>
    <row r="365" spans="1:14" x14ac:dyDescent="0.2">
      <c r="A365" s="219" t="s">
        <v>137</v>
      </c>
      <c r="B365" s="251" t="str">
        <f>VLOOKUP(A365,Adr!A:B,2,FALSE)</f>
        <v>Slovenský zväz telesne postihnutých športovcov</v>
      </c>
      <c r="C365" s="222" t="s">
        <v>1487</v>
      </c>
      <c r="D365" s="224">
        <v>20000</v>
      </c>
      <c r="E365" s="292">
        <v>0</v>
      </c>
      <c r="F365" s="219" t="s">
        <v>205</v>
      </c>
      <c r="G365" s="222" t="s">
        <v>10</v>
      </c>
      <c r="H365" s="222" t="s">
        <v>770</v>
      </c>
      <c r="I365" s="230" t="str">
        <f t="shared" si="25"/>
        <v>22665234d</v>
      </c>
      <c r="J365" s="203" t="str">
        <f t="shared" si="26"/>
        <v>22665234026 03</v>
      </c>
      <c r="K365" s="5"/>
      <c r="L365" s="203" t="str">
        <f t="shared" si="27"/>
        <v>22665234026 03B</v>
      </c>
      <c r="M365" s="5" t="str">
        <f t="shared" si="28"/>
        <v>Slovenský zväz telesne postihnutých športovcovdBdružstvo - boccia (BC1-2)</v>
      </c>
      <c r="N365" s="3" t="str">
        <f t="shared" si="29"/>
        <v>22665234dB</v>
      </c>
    </row>
    <row r="366" spans="1:14" x14ac:dyDescent="0.2">
      <c r="A366" s="219" t="s">
        <v>137</v>
      </c>
      <c r="B366" s="251" t="str">
        <f>VLOOKUP(A366,Adr!A:B,2,FALSE)</f>
        <v>Slovenský zväz telesne postihnutých športovcov</v>
      </c>
      <c r="C366" s="222" t="s">
        <v>1488</v>
      </c>
      <c r="D366" s="224">
        <v>50000</v>
      </c>
      <c r="E366" s="292">
        <v>0</v>
      </c>
      <c r="F366" s="219" t="s">
        <v>205</v>
      </c>
      <c r="G366" s="222" t="s">
        <v>10</v>
      </c>
      <c r="H366" s="222" t="s">
        <v>770</v>
      </c>
      <c r="I366" s="230" t="str">
        <f t="shared" si="25"/>
        <v>22665234d</v>
      </c>
      <c r="J366" s="203" t="str">
        <f t="shared" si="26"/>
        <v>22665234026 03</v>
      </c>
      <c r="K366" s="5"/>
      <c r="L366" s="203" t="str">
        <f t="shared" si="27"/>
        <v>22665234026 03B</v>
      </c>
      <c r="M366" s="5" t="str">
        <f t="shared" si="28"/>
        <v>Slovenský zväz telesne postihnutých športovcovdBdružstvo - boccia (BC4)</v>
      </c>
      <c r="N366" s="3" t="str">
        <f t="shared" si="29"/>
        <v>22665234dB</v>
      </c>
    </row>
    <row r="367" spans="1:14" x14ac:dyDescent="0.2">
      <c r="A367" s="219" t="s">
        <v>137</v>
      </c>
      <c r="B367" s="251" t="str">
        <f>VLOOKUP(A367,Adr!A:B,2,FALSE)</f>
        <v>Slovenský zväz telesne postihnutých športovcov</v>
      </c>
      <c r="C367" s="222" t="s">
        <v>1489</v>
      </c>
      <c r="D367" s="224">
        <v>20000</v>
      </c>
      <c r="E367" s="292">
        <v>0</v>
      </c>
      <c r="F367" s="219" t="s">
        <v>205</v>
      </c>
      <c r="G367" s="205" t="s">
        <v>10</v>
      </c>
      <c r="H367" s="222" t="s">
        <v>770</v>
      </c>
      <c r="I367" s="230" t="str">
        <f t="shared" si="25"/>
        <v>22665234d</v>
      </c>
      <c r="J367" s="203" t="str">
        <f t="shared" si="26"/>
        <v>22665234026 03</v>
      </c>
      <c r="K367" s="5"/>
      <c r="L367" s="203" t="str">
        <f t="shared" si="27"/>
        <v>22665234026 03B</v>
      </c>
      <c r="M367" s="5" t="str">
        <f t="shared" si="28"/>
        <v>Slovenský zväz telesne postihnutých športovcovdBdvojica - terčová lukostreľba mix (telesne postihnutí)</v>
      </c>
      <c r="N367" s="3" t="str">
        <f t="shared" si="29"/>
        <v>22665234dB</v>
      </c>
    </row>
    <row r="368" spans="1:14" x14ac:dyDescent="0.2">
      <c r="A368" s="219" t="s">
        <v>137</v>
      </c>
      <c r="B368" s="251" t="str">
        <f>VLOOKUP(A368,Adr!A:B,2,FALSE)</f>
        <v>Slovenský zväz telesne postihnutých športovcov</v>
      </c>
      <c r="C368" s="222" t="s">
        <v>482</v>
      </c>
      <c r="D368" s="224">
        <v>30000</v>
      </c>
      <c r="E368" s="292">
        <v>0</v>
      </c>
      <c r="F368" s="219" t="s">
        <v>205</v>
      </c>
      <c r="G368" s="222" t="s">
        <v>10</v>
      </c>
      <c r="H368" s="222" t="s">
        <v>770</v>
      </c>
      <c r="I368" s="230" t="str">
        <f t="shared" si="25"/>
        <v>22665234d</v>
      </c>
      <c r="J368" s="203" t="str">
        <f t="shared" si="26"/>
        <v>22665234026 03</v>
      </c>
      <c r="K368" s="5"/>
      <c r="L368" s="203" t="str">
        <f t="shared" si="27"/>
        <v>22665234026 03B</v>
      </c>
      <c r="M368" s="5" t="str">
        <f t="shared" si="28"/>
        <v>Slovenský zväz telesne postihnutých športovcovdBJán Riapoš</v>
      </c>
      <c r="N368" s="3" t="str">
        <f t="shared" si="29"/>
        <v>22665234dB</v>
      </c>
    </row>
    <row r="369" spans="1:14" x14ac:dyDescent="0.2">
      <c r="A369" s="219" t="s">
        <v>137</v>
      </c>
      <c r="B369" s="251" t="str">
        <f>VLOOKUP(A369,Adr!A:B,2,FALSE)</f>
        <v>Slovenský zväz telesne postihnutých športovcov</v>
      </c>
      <c r="C369" s="222" t="s">
        <v>1320</v>
      </c>
      <c r="D369" s="224">
        <v>50000</v>
      </c>
      <c r="E369" s="292">
        <v>0</v>
      </c>
      <c r="F369" s="219" t="s">
        <v>205</v>
      </c>
      <c r="G369" s="222" t="s">
        <v>10</v>
      </c>
      <c r="H369" s="222" t="s">
        <v>770</v>
      </c>
      <c r="I369" s="230" t="str">
        <f t="shared" si="25"/>
        <v>22665234d</v>
      </c>
      <c r="J369" s="203" t="str">
        <f t="shared" si="26"/>
        <v>22665234026 03</v>
      </c>
      <c r="K369" s="5"/>
      <c r="L369" s="203" t="str">
        <f t="shared" si="27"/>
        <v>22665234026 03B</v>
      </c>
      <c r="M369" s="5" t="str">
        <f t="shared" si="28"/>
        <v>Slovenský zväz telesne postihnutých športovcovdBJozef Metelka</v>
      </c>
      <c r="N369" s="3" t="str">
        <f t="shared" si="29"/>
        <v>22665234dB</v>
      </c>
    </row>
    <row r="370" spans="1:14" x14ac:dyDescent="0.2">
      <c r="A370" s="219" t="s">
        <v>137</v>
      </c>
      <c r="B370" s="251" t="str">
        <f>VLOOKUP(A370,Adr!A:B,2,FALSE)</f>
        <v>Slovenský zväz telesne postihnutých športovcov</v>
      </c>
      <c r="C370" s="222" t="s">
        <v>1490</v>
      </c>
      <c r="D370" s="224">
        <v>20000</v>
      </c>
      <c r="E370" s="292">
        <v>0</v>
      </c>
      <c r="F370" s="219" t="s">
        <v>205</v>
      </c>
      <c r="G370" s="222" t="s">
        <v>10</v>
      </c>
      <c r="H370" s="222" t="s">
        <v>770</v>
      </c>
      <c r="I370" s="230" t="str">
        <f t="shared" si="25"/>
        <v>22665234d</v>
      </c>
      <c r="J370" s="203" t="str">
        <f t="shared" si="26"/>
        <v>22665234026 03</v>
      </c>
      <c r="K370" s="5"/>
      <c r="L370" s="203" t="str">
        <f t="shared" si="27"/>
        <v>22665234026 03B</v>
      </c>
      <c r="M370" s="5" t="str">
        <f t="shared" si="28"/>
        <v>Slovenský zväz telesne postihnutých športovcovdBKristína Kudláčová</v>
      </c>
      <c r="N370" s="3" t="str">
        <f t="shared" si="29"/>
        <v>22665234dB</v>
      </c>
    </row>
    <row r="371" spans="1:14" x14ac:dyDescent="0.2">
      <c r="A371" s="219" t="s">
        <v>137</v>
      </c>
      <c r="B371" s="251" t="str">
        <f>VLOOKUP(A371,Adr!A:B,2,FALSE)</f>
        <v>Slovenský zväz telesne postihnutých športovcov</v>
      </c>
      <c r="C371" s="222" t="s">
        <v>1321</v>
      </c>
      <c r="D371" s="224">
        <v>30000</v>
      </c>
      <c r="E371" s="292">
        <v>0</v>
      </c>
      <c r="F371" s="219" t="s">
        <v>205</v>
      </c>
      <c r="G371" s="265" t="s">
        <v>10</v>
      </c>
      <c r="H371" s="222" t="s">
        <v>770</v>
      </c>
      <c r="I371" s="230" t="str">
        <f t="shared" si="25"/>
        <v>22665234d</v>
      </c>
      <c r="J371" s="203" t="str">
        <f t="shared" si="26"/>
        <v>22665234026 03</v>
      </c>
      <c r="K371" s="5"/>
      <c r="L371" s="203" t="str">
        <f t="shared" si="27"/>
        <v>22665234026 03B</v>
      </c>
      <c r="M371" s="5" t="str">
        <f t="shared" si="28"/>
        <v>Slovenský zväz telesne postihnutých športovcovdBMarcel Pavlík</v>
      </c>
      <c r="N371" s="3" t="str">
        <f t="shared" si="29"/>
        <v>22665234dB</v>
      </c>
    </row>
    <row r="372" spans="1:14" x14ac:dyDescent="0.2">
      <c r="A372" s="219" t="s">
        <v>137</v>
      </c>
      <c r="B372" s="251" t="str">
        <f>VLOOKUP(A372,Adr!A:B,2,FALSE)</f>
        <v>Slovenský zväz telesne postihnutých športovcov</v>
      </c>
      <c r="C372" s="222" t="s">
        <v>1322</v>
      </c>
      <c r="D372" s="224">
        <v>30000</v>
      </c>
      <c r="E372" s="292">
        <v>0</v>
      </c>
      <c r="F372" s="219" t="s">
        <v>205</v>
      </c>
      <c r="G372" s="222" t="s">
        <v>10</v>
      </c>
      <c r="H372" s="222" t="s">
        <v>770</v>
      </c>
      <c r="I372" s="230" t="str">
        <f t="shared" si="25"/>
        <v>22665234d</v>
      </c>
      <c r="J372" s="203" t="str">
        <f t="shared" si="26"/>
        <v>22665234026 03</v>
      </c>
      <c r="K372" s="5"/>
      <c r="L372" s="203" t="str">
        <f t="shared" si="27"/>
        <v>22665234026 03B</v>
      </c>
      <c r="M372" s="5" t="str">
        <f t="shared" si="28"/>
        <v>Slovenský zväz telesne postihnutých športovcovdBMartin Ludrovský</v>
      </c>
      <c r="N372" s="3" t="str">
        <f t="shared" si="29"/>
        <v>22665234dB</v>
      </c>
    </row>
    <row r="373" spans="1:14" x14ac:dyDescent="0.2">
      <c r="A373" s="219" t="s">
        <v>137</v>
      </c>
      <c r="B373" s="251" t="str">
        <f>VLOOKUP(A373,Adr!A:B,2,FALSE)</f>
        <v>Slovenský zväz telesne postihnutých športovcov</v>
      </c>
      <c r="C373" s="222" t="s">
        <v>1491</v>
      </c>
      <c r="D373" s="224">
        <v>10000</v>
      </c>
      <c r="E373" s="292">
        <v>0</v>
      </c>
      <c r="F373" s="219" t="s">
        <v>205</v>
      </c>
      <c r="G373" s="222" t="s">
        <v>10</v>
      </c>
      <c r="H373" s="222" t="s">
        <v>770</v>
      </c>
      <c r="I373" s="230" t="str">
        <f t="shared" si="25"/>
        <v>22665234d</v>
      </c>
      <c r="J373" s="203" t="str">
        <f t="shared" si="26"/>
        <v>22665234026 03</v>
      </c>
      <c r="K373" s="5"/>
      <c r="L373" s="203" t="str">
        <f t="shared" si="27"/>
        <v>22665234026 03B</v>
      </c>
      <c r="M373" s="5" t="str">
        <f t="shared" si="28"/>
        <v>Slovenský zväz telesne postihnutých športovcovdBMartin Strehársky</v>
      </c>
      <c r="N373" s="3" t="str">
        <f t="shared" si="29"/>
        <v>22665234dB</v>
      </c>
    </row>
    <row r="374" spans="1:14" x14ac:dyDescent="0.2">
      <c r="A374" s="219" t="s">
        <v>137</v>
      </c>
      <c r="B374" s="251" t="str">
        <f>VLOOKUP(A374,Adr!A:B,2,FALSE)</f>
        <v>Slovenský zväz telesne postihnutých športovcov</v>
      </c>
      <c r="C374" s="222" t="s">
        <v>1323</v>
      </c>
      <c r="D374" s="224">
        <v>25000</v>
      </c>
      <c r="E374" s="292">
        <v>0</v>
      </c>
      <c r="F374" s="219" t="s">
        <v>205</v>
      </c>
      <c r="G374" s="222" t="s">
        <v>10</v>
      </c>
      <c r="H374" s="222" t="s">
        <v>770</v>
      </c>
      <c r="I374" s="230" t="str">
        <f t="shared" si="25"/>
        <v>22665234d</v>
      </c>
      <c r="J374" s="203" t="str">
        <f t="shared" si="26"/>
        <v>22665234026 03</v>
      </c>
      <c r="K374" s="5"/>
      <c r="L374" s="203" t="str">
        <f t="shared" si="27"/>
        <v>22665234026 03B</v>
      </c>
      <c r="M374" s="5" t="str">
        <f t="shared" si="28"/>
        <v>Slovenský zväz telesne postihnutých športovcovdBMichaela Balcová</v>
      </c>
      <c r="N374" s="3" t="str">
        <f t="shared" si="29"/>
        <v>22665234dB</v>
      </c>
    </row>
    <row r="375" spans="1:14" x14ac:dyDescent="0.2">
      <c r="A375" s="219" t="s">
        <v>137</v>
      </c>
      <c r="B375" s="251" t="str">
        <f>VLOOKUP(A375,Adr!A:B,2,FALSE)</f>
        <v>Slovenský zväz telesne postihnutých športovcov</v>
      </c>
      <c r="C375" s="222" t="s">
        <v>1492</v>
      </c>
      <c r="D375" s="224">
        <v>15000</v>
      </c>
      <c r="E375" s="292">
        <v>0</v>
      </c>
      <c r="F375" s="219" t="s">
        <v>205</v>
      </c>
      <c r="G375" s="265" t="s">
        <v>10</v>
      </c>
      <c r="H375" s="222" t="s">
        <v>770</v>
      </c>
      <c r="I375" s="230" t="str">
        <f t="shared" si="25"/>
        <v>22665234d</v>
      </c>
      <c r="J375" s="203" t="str">
        <f t="shared" si="26"/>
        <v>22665234026 03</v>
      </c>
      <c r="K375" s="5"/>
      <c r="L375" s="203" t="str">
        <f t="shared" si="27"/>
        <v>22665234026 03B</v>
      </c>
      <c r="M375" s="5" t="str">
        <f t="shared" si="28"/>
        <v>Slovenský zväz telesne postihnutých športovcovdBMiloš Hudec</v>
      </c>
      <c r="N375" s="3" t="str">
        <f t="shared" si="29"/>
        <v>22665234dB</v>
      </c>
    </row>
    <row r="376" spans="1:14" x14ac:dyDescent="0.2">
      <c r="A376" s="219" t="s">
        <v>137</v>
      </c>
      <c r="B376" s="251" t="str">
        <f>VLOOKUP(A376,Adr!A:B,2,FALSE)</f>
        <v>Slovenský zväz telesne postihnutých športovcov</v>
      </c>
      <c r="C376" s="222" t="s">
        <v>1324</v>
      </c>
      <c r="D376" s="224">
        <v>25000</v>
      </c>
      <c r="E376" s="292">
        <v>0</v>
      </c>
      <c r="F376" s="219" t="s">
        <v>205</v>
      </c>
      <c r="G376" s="222" t="s">
        <v>10</v>
      </c>
      <c r="H376" s="222" t="s">
        <v>770</v>
      </c>
      <c r="I376" s="230" t="str">
        <f t="shared" si="25"/>
        <v>22665234d</v>
      </c>
      <c r="J376" s="203" t="str">
        <f t="shared" si="26"/>
        <v>22665234026 03</v>
      </c>
      <c r="K376" s="5"/>
      <c r="L376" s="203" t="str">
        <f t="shared" si="27"/>
        <v>22665234026 03B</v>
      </c>
      <c r="M376" s="5" t="str">
        <f t="shared" si="28"/>
        <v>Slovenský zväz telesne postihnutých športovcovdBMiroslav Jambor</v>
      </c>
      <c r="N376" s="3" t="str">
        <f t="shared" si="29"/>
        <v>22665234dB</v>
      </c>
    </row>
    <row r="377" spans="1:14" x14ac:dyDescent="0.2">
      <c r="A377" s="219" t="s">
        <v>137</v>
      </c>
      <c r="B377" s="251" t="str">
        <f>VLOOKUP(A377,Adr!A:B,2,FALSE)</f>
        <v>Slovenský zväz telesne postihnutých športovcov</v>
      </c>
      <c r="C377" s="222" t="s">
        <v>1325</v>
      </c>
      <c r="D377" s="224">
        <v>20000</v>
      </c>
      <c r="E377" s="292">
        <v>0</v>
      </c>
      <c r="F377" s="219" t="s">
        <v>205</v>
      </c>
      <c r="G377" s="205" t="s">
        <v>10</v>
      </c>
      <c r="H377" s="222" t="s">
        <v>770</v>
      </c>
      <c r="I377" s="230" t="str">
        <f t="shared" si="25"/>
        <v>22665234d</v>
      </c>
      <c r="J377" s="203" t="str">
        <f t="shared" si="26"/>
        <v>22665234026 03</v>
      </c>
      <c r="K377" s="5"/>
      <c r="L377" s="203" t="str">
        <f t="shared" si="27"/>
        <v>22665234026 03B</v>
      </c>
      <c r="M377" s="5" t="str">
        <f t="shared" si="28"/>
        <v>Slovenský zväz telesne postihnutých športovcovdBOndrej Strečko</v>
      </c>
      <c r="N377" s="3" t="str">
        <f t="shared" si="29"/>
        <v>22665234dB</v>
      </c>
    </row>
    <row r="378" spans="1:14" x14ac:dyDescent="0.2">
      <c r="A378" s="219" t="s">
        <v>137</v>
      </c>
      <c r="B378" s="251" t="str">
        <f>VLOOKUP(A378,Adr!A:B,2,FALSE)</f>
        <v>Slovenský zväz telesne postihnutých športovcov</v>
      </c>
      <c r="C378" s="222" t="s">
        <v>1326</v>
      </c>
      <c r="D378" s="224">
        <v>50000</v>
      </c>
      <c r="E378" s="292">
        <v>0</v>
      </c>
      <c r="F378" s="219" t="s">
        <v>205</v>
      </c>
      <c r="G378" s="205" t="s">
        <v>10</v>
      </c>
      <c r="H378" s="222" t="s">
        <v>770</v>
      </c>
      <c r="I378" s="230" t="str">
        <f t="shared" si="25"/>
        <v>22665234d</v>
      </c>
      <c r="J378" s="203" t="str">
        <f t="shared" si="26"/>
        <v>22665234026 03</v>
      </c>
      <c r="K378" s="5"/>
      <c r="L378" s="203" t="str">
        <f t="shared" si="27"/>
        <v>22665234026 03B</v>
      </c>
      <c r="M378" s="5" t="str">
        <f t="shared" si="28"/>
        <v>Slovenský zväz telesne postihnutých športovcovdBPatrik Kuril</v>
      </c>
      <c r="N378" s="3" t="str">
        <f t="shared" si="29"/>
        <v>22665234dB</v>
      </c>
    </row>
    <row r="379" spans="1:14" x14ac:dyDescent="0.2">
      <c r="A379" s="219" t="s">
        <v>137</v>
      </c>
      <c r="B379" s="251" t="str">
        <f>VLOOKUP(A379,Adr!A:B,2,FALSE)</f>
        <v>Slovenský zväz telesne postihnutých športovcov</v>
      </c>
      <c r="C379" s="222" t="s">
        <v>1327</v>
      </c>
      <c r="D379" s="224">
        <v>30000</v>
      </c>
      <c r="E379" s="292">
        <v>0</v>
      </c>
      <c r="F379" s="219" t="s">
        <v>205</v>
      </c>
      <c r="G379" s="205" t="s">
        <v>10</v>
      </c>
      <c r="H379" s="222" t="s">
        <v>770</v>
      </c>
      <c r="I379" s="230" t="str">
        <f t="shared" si="25"/>
        <v>22665234d</v>
      </c>
      <c r="J379" s="203" t="str">
        <f t="shared" si="26"/>
        <v>22665234026 03</v>
      </c>
      <c r="K379" s="5"/>
      <c r="L379" s="203" t="str">
        <f t="shared" si="27"/>
        <v>22665234026 03B</v>
      </c>
      <c r="M379" s="5" t="str">
        <f t="shared" si="28"/>
        <v>Slovenský zväz telesne postihnutých športovcovdBPeter Mihálik</v>
      </c>
      <c r="N379" s="3" t="str">
        <f t="shared" si="29"/>
        <v>22665234dB</v>
      </c>
    </row>
    <row r="380" spans="1:14" x14ac:dyDescent="0.2">
      <c r="A380" s="219" t="s">
        <v>137</v>
      </c>
      <c r="B380" s="251" t="str">
        <f>VLOOKUP(A380,Adr!A:B,2,FALSE)</f>
        <v>Slovenský zväz telesne postihnutých športovcov</v>
      </c>
      <c r="C380" s="222" t="s">
        <v>1328</v>
      </c>
      <c r="D380" s="224">
        <v>25000</v>
      </c>
      <c r="E380" s="292">
        <v>0</v>
      </c>
      <c r="F380" s="219" t="s">
        <v>205</v>
      </c>
      <c r="G380" s="265" t="s">
        <v>10</v>
      </c>
      <c r="H380" s="222" t="s">
        <v>770</v>
      </c>
      <c r="I380" s="230" t="str">
        <f t="shared" si="25"/>
        <v>22665234d</v>
      </c>
      <c r="J380" s="203" t="str">
        <f t="shared" si="26"/>
        <v>22665234026 03</v>
      </c>
      <c r="K380" s="5"/>
      <c r="L380" s="203" t="str">
        <f t="shared" si="27"/>
        <v>22665234026 03B</v>
      </c>
      <c r="M380" s="5" t="str">
        <f t="shared" si="28"/>
        <v>Slovenský zväz telesne postihnutých športovcovdBRastislav Kurilák</v>
      </c>
      <c r="N380" s="3" t="str">
        <f t="shared" si="29"/>
        <v>22665234dB</v>
      </c>
    </row>
    <row r="381" spans="1:14" x14ac:dyDescent="0.2">
      <c r="A381" s="219" t="s">
        <v>137</v>
      </c>
      <c r="B381" s="251" t="str">
        <f>VLOOKUP(A381,Adr!A:B,2,FALSE)</f>
        <v>Slovenský zväz telesne postihnutých športovcov</v>
      </c>
      <c r="C381" s="222" t="s">
        <v>1329</v>
      </c>
      <c r="D381" s="224">
        <v>20000</v>
      </c>
      <c r="E381" s="292">
        <v>0</v>
      </c>
      <c r="F381" s="219" t="s">
        <v>205</v>
      </c>
      <c r="G381" s="222" t="s">
        <v>10</v>
      </c>
      <c r="H381" s="222" t="s">
        <v>770</v>
      </c>
      <c r="I381" s="230" t="str">
        <f t="shared" si="25"/>
        <v>22665234d</v>
      </c>
      <c r="J381" s="203" t="str">
        <f t="shared" si="26"/>
        <v>22665234026 03</v>
      </c>
      <c r="K381" s="5"/>
      <c r="L381" s="203" t="str">
        <f t="shared" si="27"/>
        <v>22665234026 03B</v>
      </c>
      <c r="M381" s="5" t="str">
        <f t="shared" si="28"/>
        <v>Slovenský zväz telesne postihnutých športovcovdBRóbert Mezík</v>
      </c>
      <c r="N381" s="3" t="str">
        <f t="shared" si="29"/>
        <v>22665234dB</v>
      </c>
    </row>
    <row r="382" spans="1:14" x14ac:dyDescent="0.2">
      <c r="A382" s="219" t="s">
        <v>137</v>
      </c>
      <c r="B382" s="251" t="str">
        <f>VLOOKUP(A382,Adr!A:B,2,FALSE)</f>
        <v>Slovenský zväz telesne postihnutých športovcov</v>
      </c>
      <c r="C382" s="222" t="s">
        <v>1330</v>
      </c>
      <c r="D382" s="224">
        <v>50000</v>
      </c>
      <c r="E382" s="292">
        <v>0</v>
      </c>
      <c r="F382" s="219" t="s">
        <v>205</v>
      </c>
      <c r="G382" s="222" t="s">
        <v>10</v>
      </c>
      <c r="H382" s="222" t="s">
        <v>770</v>
      </c>
      <c r="I382" s="230" t="str">
        <f t="shared" si="25"/>
        <v>22665234d</v>
      </c>
      <c r="J382" s="203" t="str">
        <f t="shared" si="26"/>
        <v>22665234026 03</v>
      </c>
      <c r="K382" s="5"/>
      <c r="L382" s="203" t="str">
        <f t="shared" si="27"/>
        <v>22665234026 03B</v>
      </c>
      <c r="M382" s="5" t="str">
        <f t="shared" si="28"/>
        <v>Slovenský zväz telesne postihnutých športovcovdBSamuel Andrejčík</v>
      </c>
      <c r="N382" s="3" t="str">
        <f t="shared" si="29"/>
        <v>22665234dB</v>
      </c>
    </row>
    <row r="383" spans="1:14" x14ac:dyDescent="0.2">
      <c r="A383" s="219" t="s">
        <v>137</v>
      </c>
      <c r="B383" s="251" t="str">
        <f>VLOOKUP(A383,Adr!A:B,2,FALSE)</f>
        <v>Slovenský zväz telesne postihnutých športovcov</v>
      </c>
      <c r="C383" s="222" t="s">
        <v>1331</v>
      </c>
      <c r="D383" s="224">
        <v>25000</v>
      </c>
      <c r="E383" s="292">
        <v>0</v>
      </c>
      <c r="F383" s="219" t="s">
        <v>205</v>
      </c>
      <c r="G383" s="222" t="s">
        <v>10</v>
      </c>
      <c r="H383" s="222" t="s">
        <v>770</v>
      </c>
      <c r="I383" s="230" t="str">
        <f t="shared" si="25"/>
        <v>22665234d</v>
      </c>
      <c r="J383" s="203" t="str">
        <f t="shared" si="26"/>
        <v>22665234026 03</v>
      </c>
      <c r="K383" s="5"/>
      <c r="L383" s="203" t="str">
        <f t="shared" si="27"/>
        <v>22665234026 03B</v>
      </c>
      <c r="M383" s="5" t="str">
        <f t="shared" si="28"/>
        <v>Slovenský zväz telesne postihnutých športovcovdBTomáš Král</v>
      </c>
      <c r="N383" s="3" t="str">
        <f t="shared" si="29"/>
        <v>22665234dB</v>
      </c>
    </row>
    <row r="384" spans="1:14" x14ac:dyDescent="0.2">
      <c r="A384" s="202" t="s">
        <v>139</v>
      </c>
      <c r="B384" s="251" t="str">
        <f>VLOOKUP(A384,Adr!A:B,2,FALSE)</f>
        <v>Slovenský zväz vodného lyžovania a wakeboardingu</v>
      </c>
      <c r="C384" s="222" t="s">
        <v>912</v>
      </c>
      <c r="D384" s="224">
        <v>76976</v>
      </c>
      <c r="E384" s="292">
        <v>0</v>
      </c>
      <c r="F384" s="219" t="s">
        <v>202</v>
      </c>
      <c r="G384" s="222" t="s">
        <v>6</v>
      </c>
      <c r="H384" s="222" t="s">
        <v>770</v>
      </c>
      <c r="I384" s="230" t="str">
        <f t="shared" si="25"/>
        <v>30793203a</v>
      </c>
      <c r="J384" s="203" t="str">
        <f t="shared" si="26"/>
        <v>30793203026 02</v>
      </c>
      <c r="K384" s="5" t="s">
        <v>140</v>
      </c>
      <c r="L384" s="203" t="str">
        <f t="shared" si="27"/>
        <v>30793203026 02B</v>
      </c>
      <c r="M384" s="5" t="str">
        <f t="shared" si="28"/>
        <v>Slovenský zväz vodného lyžovania a wakeboardinguaBvodné lyžovanie - bežné transfery</v>
      </c>
      <c r="N384" s="3" t="str">
        <f t="shared" si="29"/>
        <v>30793203aB</v>
      </c>
    </row>
    <row r="385" spans="1:14" x14ac:dyDescent="0.2">
      <c r="A385" s="242" t="s">
        <v>141</v>
      </c>
      <c r="B385" s="251" t="str">
        <f>VLOOKUP(A385,Adr!A:B,2,FALSE)</f>
        <v>Slovenský zväz vodného motorizmu</v>
      </c>
      <c r="C385" s="222" t="s">
        <v>913</v>
      </c>
      <c r="D385" s="224">
        <v>30450</v>
      </c>
      <c r="E385" s="292">
        <v>0</v>
      </c>
      <c r="F385" s="219" t="s">
        <v>202</v>
      </c>
      <c r="G385" s="222" t="s">
        <v>6</v>
      </c>
      <c r="H385" s="222" t="s">
        <v>770</v>
      </c>
      <c r="I385" s="230" t="str">
        <f t="shared" si="25"/>
        <v>00681768a</v>
      </c>
      <c r="J385" s="203" t="str">
        <f t="shared" si="26"/>
        <v>00681768026 02</v>
      </c>
      <c r="K385" s="5" t="s">
        <v>143</v>
      </c>
      <c r="L385" s="203" t="str">
        <f t="shared" si="27"/>
        <v>00681768026 02B</v>
      </c>
      <c r="M385" s="5" t="str">
        <f t="shared" si="28"/>
        <v>Slovenský zväz vodného motorizmuaBvodný motorizmus - bežné transfery</v>
      </c>
      <c r="N385" s="3" t="str">
        <f t="shared" si="29"/>
        <v>00681768aB</v>
      </c>
    </row>
    <row r="386" spans="1:14" x14ac:dyDescent="0.2">
      <c r="A386" s="219" t="s">
        <v>141</v>
      </c>
      <c r="B386" s="251" t="str">
        <f>VLOOKUP(A386,Adr!A:B,2,FALSE)</f>
        <v>Slovenský zväz vodného motorizmu</v>
      </c>
      <c r="C386" s="222" t="s">
        <v>1191</v>
      </c>
      <c r="D386" s="224">
        <v>15000</v>
      </c>
      <c r="E386" s="292">
        <v>0</v>
      </c>
      <c r="F386" s="219" t="s">
        <v>205</v>
      </c>
      <c r="G386" s="222" t="s">
        <v>10</v>
      </c>
      <c r="H386" s="222" t="s">
        <v>770</v>
      </c>
      <c r="I386" s="230" t="str">
        <f t="shared" si="25"/>
        <v>00681768d</v>
      </c>
      <c r="J386" s="203" t="str">
        <f t="shared" si="26"/>
        <v>00681768026 03</v>
      </c>
      <c r="K386" s="5"/>
      <c r="L386" s="203" t="str">
        <f t="shared" si="27"/>
        <v>00681768026 03B</v>
      </c>
      <c r="M386" s="5" t="str">
        <f t="shared" si="28"/>
        <v>Slovenský zväz vodného motorizmudBMarian Jung</v>
      </c>
      <c r="N386" s="3" t="str">
        <f t="shared" si="29"/>
        <v>00681768dB</v>
      </c>
    </row>
    <row r="387" spans="1:14" x14ac:dyDescent="0.2">
      <c r="A387" s="202" t="s">
        <v>144</v>
      </c>
      <c r="B387" s="251" t="str">
        <f>VLOOKUP(A387,Adr!A:B,2,FALSE)</f>
        <v>Slovenský zväz vzpierania</v>
      </c>
      <c r="C387" s="222" t="s">
        <v>914</v>
      </c>
      <c r="D387" s="224">
        <v>215123</v>
      </c>
      <c r="E387" s="292">
        <v>0</v>
      </c>
      <c r="F387" s="219" t="s">
        <v>202</v>
      </c>
      <c r="G387" s="205" t="s">
        <v>6</v>
      </c>
      <c r="H387" s="222" t="s">
        <v>770</v>
      </c>
      <c r="I387" s="230" t="str">
        <f t="shared" si="25"/>
        <v>31796079a</v>
      </c>
      <c r="J387" s="203" t="str">
        <f t="shared" si="26"/>
        <v>31796079026 02</v>
      </c>
      <c r="K387" s="5" t="s">
        <v>146</v>
      </c>
      <c r="L387" s="203" t="str">
        <f t="shared" si="27"/>
        <v>31796079026 02B</v>
      </c>
      <c r="M387" s="5" t="str">
        <f t="shared" si="28"/>
        <v>Slovenský zväz vzpieraniaaBvzpieranie - bežné transfery</v>
      </c>
      <c r="N387" s="3" t="str">
        <f t="shared" si="29"/>
        <v>31796079aB</v>
      </c>
    </row>
    <row r="388" spans="1:14" x14ac:dyDescent="0.2">
      <c r="A388" s="238" t="s">
        <v>1673</v>
      </c>
      <c r="B388" s="251" t="str">
        <f>VLOOKUP(A388,Adr!A:B,2,FALSE)</f>
        <v>Špeciálne olympiády Slovensko</v>
      </c>
      <c r="C388" s="222" t="s">
        <v>1695</v>
      </c>
      <c r="D388" s="224">
        <v>410329</v>
      </c>
      <c r="E388" s="292">
        <v>0</v>
      </c>
      <c r="F388" s="219" t="s">
        <v>204</v>
      </c>
      <c r="G388" s="222" t="s">
        <v>10</v>
      </c>
      <c r="H388" s="222" t="s">
        <v>770</v>
      </c>
      <c r="I388" s="230" t="str">
        <f t="shared" si="25"/>
        <v>30811406c</v>
      </c>
      <c r="J388" s="203" t="str">
        <f t="shared" si="26"/>
        <v>30811406026 03</v>
      </c>
      <c r="K388" s="5"/>
      <c r="L388" s="203" t="str">
        <f t="shared" si="27"/>
        <v>30811406026 03B</v>
      </c>
      <c r="M388" s="5" t="str">
        <f t="shared" si="28"/>
        <v>Špeciálne olympiády SlovenskocBčinnosť Špeciálnych olympiád Slovensko</v>
      </c>
      <c r="N388" s="3" t="str">
        <f t="shared" si="29"/>
        <v>30811406cB</v>
      </c>
    </row>
    <row r="389" spans="1:14" x14ac:dyDescent="0.2">
      <c r="A389" s="215" t="s">
        <v>1124</v>
      </c>
      <c r="B389" s="251" t="str">
        <f>VLOOKUP(A389,Adr!A:B,2,FALSE)</f>
        <v>Združenie šípkarských organizácií</v>
      </c>
      <c r="C389" s="222" t="s">
        <v>915</v>
      </c>
      <c r="D389" s="224">
        <v>34818</v>
      </c>
      <c r="E389" s="292">
        <v>0</v>
      </c>
      <c r="F389" s="219" t="s">
        <v>202</v>
      </c>
      <c r="G389" s="222" t="s">
        <v>6</v>
      </c>
      <c r="H389" s="222" t="s">
        <v>770</v>
      </c>
      <c r="I389" s="230" t="str">
        <f t="shared" ref="I389:I394" si="30">A389&amp;F389</f>
        <v>35538015a</v>
      </c>
      <c r="J389" s="203" t="str">
        <f t="shared" ref="J389:J394" si="31">A389&amp;G389</f>
        <v>35538015026 02</v>
      </c>
      <c r="K389" s="5" t="s">
        <v>148</v>
      </c>
      <c r="L389" s="203" t="str">
        <f t="shared" ref="L389:L452" si="32">A389&amp;G389&amp;H389</f>
        <v>35538015026 02B</v>
      </c>
      <c r="M389" s="5" t="str">
        <f t="shared" ref="M389:M452" si="33">B389&amp;F389&amp;H389&amp;C389</f>
        <v>Združenie šípkarských organizáciíaBšípky - bežné transfery</v>
      </c>
      <c r="N389" s="3" t="str">
        <f t="shared" ref="N389:N452" si="34">+I389&amp;H389</f>
        <v>35538015aB</v>
      </c>
    </row>
    <row r="390" spans="1:14" x14ac:dyDescent="0.2">
      <c r="A390" s="202" t="s">
        <v>1124</v>
      </c>
      <c r="B390" s="251" t="str">
        <f>VLOOKUP(A390,Adr!A:B,2,FALSE)</f>
        <v>Združenie šípkarských organizácií</v>
      </c>
      <c r="C390" s="222" t="s">
        <v>1053</v>
      </c>
      <c r="D390" s="224">
        <v>10000</v>
      </c>
      <c r="E390" s="292">
        <v>0</v>
      </c>
      <c r="F390" s="219" t="s">
        <v>202</v>
      </c>
      <c r="G390" s="222" t="s">
        <v>6</v>
      </c>
      <c r="H390" s="222" t="s">
        <v>771</v>
      </c>
      <c r="I390" s="230" t="str">
        <f t="shared" si="30"/>
        <v>35538015a</v>
      </c>
      <c r="J390" s="203" t="str">
        <f t="shared" si="31"/>
        <v>35538015026 02</v>
      </c>
      <c r="K390" s="5" t="s">
        <v>148</v>
      </c>
      <c r="L390" s="203" t="str">
        <f t="shared" si="32"/>
        <v>35538015026 02K</v>
      </c>
      <c r="M390" s="5" t="str">
        <f t="shared" si="33"/>
        <v>Združenie šípkarských organizáciíaKšípky - kapitálové transfery</v>
      </c>
      <c r="N390" s="3" t="str">
        <f t="shared" si="34"/>
        <v>35538015aK</v>
      </c>
    </row>
    <row r="391" spans="1:14" x14ac:dyDescent="0.2">
      <c r="A391" s="202" t="s">
        <v>149</v>
      </c>
      <c r="B391" s="251" t="str">
        <f>VLOOKUP(A391,Adr!A:B,2,FALSE)</f>
        <v>Zväz potápačov Slovenska</v>
      </c>
      <c r="C391" s="222" t="s">
        <v>916</v>
      </c>
      <c r="D391" s="224">
        <v>122255</v>
      </c>
      <c r="E391" s="292">
        <v>0</v>
      </c>
      <c r="F391" s="219" t="s">
        <v>202</v>
      </c>
      <c r="G391" s="222" t="s">
        <v>6</v>
      </c>
      <c r="H391" s="222" t="s">
        <v>770</v>
      </c>
      <c r="I391" s="230" t="str">
        <f t="shared" si="30"/>
        <v>00585319a</v>
      </c>
      <c r="J391" s="203" t="str">
        <f t="shared" si="31"/>
        <v>00585319026 02</v>
      </c>
      <c r="K391" s="5" t="s">
        <v>176</v>
      </c>
      <c r="L391" s="203" t="str">
        <f t="shared" si="32"/>
        <v>00585319026 02B</v>
      </c>
      <c r="M391" s="5" t="str">
        <f t="shared" si="33"/>
        <v>Zväz potápačov SlovenskaaBpotápačské športy - bežné transfery</v>
      </c>
      <c r="N391" s="3" t="str">
        <f t="shared" si="34"/>
        <v>00585319aB</v>
      </c>
    </row>
    <row r="392" spans="1:14" x14ac:dyDescent="0.2">
      <c r="A392" s="219" t="s">
        <v>149</v>
      </c>
      <c r="B392" s="251" t="str">
        <f>VLOOKUP(A392,Adr!A:B,2,FALSE)</f>
        <v>Zväz potápačov Slovenska</v>
      </c>
      <c r="C392" s="222" t="s">
        <v>1332</v>
      </c>
      <c r="D392" s="224">
        <v>15000</v>
      </c>
      <c r="E392" s="292">
        <v>0</v>
      </c>
      <c r="F392" s="219" t="s">
        <v>205</v>
      </c>
      <c r="G392" s="265" t="s">
        <v>10</v>
      </c>
      <c r="H392" s="222" t="s">
        <v>770</v>
      </c>
      <c r="I392" s="230" t="str">
        <f t="shared" si="30"/>
        <v>00585319d</v>
      </c>
      <c r="J392" s="203" t="str">
        <f t="shared" si="31"/>
        <v>00585319026 03</v>
      </c>
      <c r="K392" s="5"/>
      <c r="L392" s="203" t="str">
        <f t="shared" si="32"/>
        <v>00585319026 03B</v>
      </c>
      <c r="M392" s="5" t="str">
        <f t="shared" si="33"/>
        <v>Zväz potápačov SlovenskadBZuzana Hrašková</v>
      </c>
      <c r="N392" s="3" t="str">
        <f t="shared" si="34"/>
        <v>00585319dB</v>
      </c>
    </row>
    <row r="393" spans="1:14" x14ac:dyDescent="0.2">
      <c r="A393" s="219" t="s">
        <v>1680</v>
      </c>
      <c r="B393" s="251" t="str">
        <f>VLOOKUP(A393,Adr!A:B,2,FALSE)</f>
        <v>Zväz športovej kynológie Slovenskej republiky</v>
      </c>
      <c r="C393" s="222" t="s">
        <v>923</v>
      </c>
      <c r="D393" s="224">
        <v>54000</v>
      </c>
      <c r="E393" s="292">
        <v>0</v>
      </c>
      <c r="F393" s="219" t="s">
        <v>214</v>
      </c>
      <c r="G393" s="222" t="s">
        <v>10</v>
      </c>
      <c r="H393" s="222" t="s">
        <v>770</v>
      </c>
      <c r="I393" s="230" t="str">
        <f t="shared" si="30"/>
        <v>31945732m</v>
      </c>
      <c r="J393" s="203" t="str">
        <f t="shared" si="31"/>
        <v>31945732026 03</v>
      </c>
      <c r="K393" s="5"/>
      <c r="L393" s="203" t="str">
        <f t="shared" si="32"/>
        <v>31945732026 03B</v>
      </c>
      <c r="M393" s="5" t="str">
        <f t="shared" si="33"/>
        <v>Zväz športovej kynológie Slovenskej republikymBrozvoj športov, ktoré nie sú uznanými podľa zákona č. 440/2015 Z. z.</v>
      </c>
      <c r="N393" s="3" t="str">
        <f t="shared" si="34"/>
        <v>31945732mB</v>
      </c>
    </row>
    <row r="394" spans="1:14" x14ac:dyDescent="0.2">
      <c r="A394" s="219" t="s">
        <v>1688</v>
      </c>
      <c r="B394" s="251" t="str">
        <f>VLOOKUP(A394,Adr!A:B,2,FALSE)</f>
        <v>Zväz vodáctva a raftingu Slovenskej republiky</v>
      </c>
      <c r="C394" s="222" t="s">
        <v>923</v>
      </c>
      <c r="D394" s="224">
        <v>10000</v>
      </c>
      <c r="E394" s="292">
        <v>0</v>
      </c>
      <c r="F394" s="219" t="s">
        <v>214</v>
      </c>
      <c r="G394" s="222" t="s">
        <v>10</v>
      </c>
      <c r="H394" s="222" t="s">
        <v>770</v>
      </c>
      <c r="I394" s="230" t="str">
        <f t="shared" si="30"/>
        <v>12664901m</v>
      </c>
      <c r="J394" s="203" t="str">
        <f t="shared" si="31"/>
        <v>12664901026 03</v>
      </c>
      <c r="K394" s="5"/>
      <c r="L394" s="203" t="str">
        <f t="shared" si="32"/>
        <v>12664901026 03B</v>
      </c>
      <c r="M394" s="5" t="str">
        <f t="shared" si="33"/>
        <v>Zväz vodáctva a raftingu Slovenskej republikymBrozvoj športov, ktoré nie sú uznanými podľa zákona č. 440/2015 Z. z.</v>
      </c>
      <c r="N394" s="3" t="str">
        <f t="shared" si="34"/>
        <v>12664901mB</v>
      </c>
    </row>
    <row r="395" spans="1:14" x14ac:dyDescent="0.2">
      <c r="A395" s="202"/>
      <c r="B395" s="251" t="e">
        <f>VLOOKUP(A395,Adr!A:B,2,FALSE)</f>
        <v>#N/A</v>
      </c>
      <c r="C395" s="236"/>
      <c r="D395" s="223"/>
      <c r="E395" s="209"/>
      <c r="F395" s="202"/>
      <c r="G395" s="205"/>
      <c r="H395" s="205"/>
      <c r="I395" s="230"/>
      <c r="J395" s="203"/>
      <c r="K395" s="5"/>
      <c r="L395" s="203" t="str">
        <f t="shared" si="32"/>
        <v/>
      </c>
      <c r="M395" s="5" t="e">
        <f t="shared" si="33"/>
        <v>#N/A</v>
      </c>
      <c r="N395" s="3" t="str">
        <f t="shared" si="34"/>
        <v/>
      </c>
    </row>
    <row r="396" spans="1:14" x14ac:dyDescent="0.2">
      <c r="A396" s="202"/>
      <c r="B396" s="251" t="e">
        <f>VLOOKUP(A396,Adr!A:B,2,FALSE)</f>
        <v>#N/A</v>
      </c>
      <c r="C396" s="236"/>
      <c r="D396" s="223"/>
      <c r="E396" s="209"/>
      <c r="F396" s="202"/>
      <c r="G396" s="205"/>
      <c r="H396" s="205"/>
      <c r="I396" s="230"/>
      <c r="J396" s="203"/>
      <c r="K396" s="5"/>
      <c r="L396" s="203" t="str">
        <f t="shared" si="32"/>
        <v/>
      </c>
      <c r="M396" s="5" t="e">
        <f t="shared" si="33"/>
        <v>#N/A</v>
      </c>
      <c r="N396" s="3" t="str">
        <f t="shared" si="34"/>
        <v/>
      </c>
    </row>
    <row r="397" spans="1:14" x14ac:dyDescent="0.2">
      <c r="A397" s="202"/>
      <c r="B397" s="251" t="e">
        <f>VLOOKUP(A397,Adr!A:B,2,FALSE)</f>
        <v>#N/A</v>
      </c>
      <c r="C397" s="236"/>
      <c r="D397" s="223"/>
      <c r="E397" s="209"/>
      <c r="F397" s="202"/>
      <c r="G397" s="205"/>
      <c r="H397" s="205"/>
      <c r="I397" s="230"/>
      <c r="J397" s="203"/>
      <c r="K397" s="5"/>
      <c r="L397" s="203" t="str">
        <f t="shared" si="32"/>
        <v/>
      </c>
      <c r="M397" s="5" t="e">
        <f t="shared" si="33"/>
        <v>#N/A</v>
      </c>
      <c r="N397" s="3" t="str">
        <f t="shared" si="34"/>
        <v/>
      </c>
    </row>
    <row r="398" spans="1:14" x14ac:dyDescent="0.2">
      <c r="A398" s="202"/>
      <c r="B398" s="251" t="e">
        <f>VLOOKUP(A398,Adr!A:B,2,FALSE)</f>
        <v>#N/A</v>
      </c>
      <c r="C398" s="236"/>
      <c r="D398" s="223"/>
      <c r="E398" s="209"/>
      <c r="F398" s="202"/>
      <c r="G398" s="205"/>
      <c r="H398" s="205"/>
      <c r="I398" s="230"/>
      <c r="J398" s="203"/>
      <c r="K398" s="5"/>
      <c r="L398" s="203" t="str">
        <f t="shared" si="32"/>
        <v/>
      </c>
      <c r="M398" s="5" t="e">
        <f t="shared" si="33"/>
        <v>#N/A</v>
      </c>
      <c r="N398" s="3" t="str">
        <f t="shared" si="34"/>
        <v/>
      </c>
    </row>
    <row r="399" spans="1:14" x14ac:dyDescent="0.2">
      <c r="A399" s="202"/>
      <c r="B399" s="251" t="e">
        <f>VLOOKUP(A399,Adr!A:B,2,FALSE)</f>
        <v>#N/A</v>
      </c>
      <c r="C399" s="236"/>
      <c r="D399" s="223"/>
      <c r="E399" s="209"/>
      <c r="F399" s="202"/>
      <c r="G399" s="205"/>
      <c r="H399" s="205"/>
      <c r="I399" s="230"/>
      <c r="J399" s="203"/>
      <c r="K399" s="5"/>
      <c r="L399" s="203" t="str">
        <f t="shared" si="32"/>
        <v/>
      </c>
      <c r="M399" s="5" t="e">
        <f t="shared" si="33"/>
        <v>#N/A</v>
      </c>
      <c r="N399" s="3" t="str">
        <f t="shared" si="34"/>
        <v/>
      </c>
    </row>
    <row r="400" spans="1:14" x14ac:dyDescent="0.2">
      <c r="A400" s="202"/>
      <c r="B400" s="251" t="e">
        <f>VLOOKUP(A400,Adr!A:B,2,FALSE)</f>
        <v>#N/A</v>
      </c>
      <c r="C400" s="236"/>
      <c r="D400" s="223"/>
      <c r="E400" s="209"/>
      <c r="F400" s="202"/>
      <c r="G400" s="205"/>
      <c r="H400" s="205"/>
      <c r="I400" s="230"/>
      <c r="J400" s="203"/>
      <c r="K400" s="5"/>
      <c r="L400" s="203" t="str">
        <f t="shared" si="32"/>
        <v/>
      </c>
      <c r="M400" s="5" t="e">
        <f t="shared" si="33"/>
        <v>#N/A</v>
      </c>
      <c r="N400" s="3" t="str">
        <f t="shared" si="34"/>
        <v/>
      </c>
    </row>
    <row r="401" spans="1:14" x14ac:dyDescent="0.2">
      <c r="A401" s="238"/>
      <c r="B401" s="251" t="e">
        <f>VLOOKUP(A401,Adr!A:B,2,FALSE)</f>
        <v>#N/A</v>
      </c>
      <c r="C401" s="205"/>
      <c r="D401" s="208"/>
      <c r="E401" s="209"/>
      <c r="F401" s="219"/>
      <c r="G401" s="205"/>
      <c r="H401" s="205"/>
      <c r="I401" s="230"/>
      <c r="J401" s="203"/>
      <c r="K401" s="5"/>
      <c r="L401" s="203" t="str">
        <f t="shared" si="32"/>
        <v/>
      </c>
      <c r="M401" s="5" t="e">
        <f t="shared" si="33"/>
        <v>#N/A</v>
      </c>
      <c r="N401" s="3" t="str">
        <f t="shared" si="34"/>
        <v/>
      </c>
    </row>
    <row r="402" spans="1:14" x14ac:dyDescent="0.2">
      <c r="A402" s="215"/>
      <c r="B402" s="251" t="e">
        <f>VLOOKUP(A402,Adr!A:B,2,FALSE)</f>
        <v>#N/A</v>
      </c>
      <c r="C402" s="227"/>
      <c r="D402" s="208"/>
      <c r="E402" s="209"/>
      <c r="F402" s="228"/>
      <c r="G402" s="205"/>
      <c r="H402" s="205"/>
      <c r="I402" s="230"/>
      <c r="J402" s="203"/>
      <c r="K402" s="5"/>
      <c r="L402" s="203" t="str">
        <f t="shared" si="32"/>
        <v/>
      </c>
      <c r="M402" s="5" t="e">
        <f t="shared" si="33"/>
        <v>#N/A</v>
      </c>
      <c r="N402" s="3" t="str">
        <f t="shared" si="34"/>
        <v/>
      </c>
    </row>
    <row r="403" spans="1:14" x14ac:dyDescent="0.2">
      <c r="A403" s="215"/>
      <c r="B403" s="251" t="e">
        <f>VLOOKUP(A403,Adr!A:B,2,FALSE)</f>
        <v>#N/A</v>
      </c>
      <c r="C403" s="222"/>
      <c r="D403" s="223"/>
      <c r="E403" s="209"/>
      <c r="F403" s="219"/>
      <c r="G403" s="222"/>
      <c r="H403" s="222"/>
      <c r="I403" s="230"/>
      <c r="J403" s="203"/>
      <c r="K403" s="5"/>
      <c r="L403" s="203" t="str">
        <f t="shared" si="32"/>
        <v/>
      </c>
      <c r="M403" s="5" t="e">
        <f t="shared" si="33"/>
        <v>#N/A</v>
      </c>
      <c r="N403" s="3" t="str">
        <f t="shared" si="34"/>
        <v/>
      </c>
    </row>
    <row r="404" spans="1:14" x14ac:dyDescent="0.2">
      <c r="A404" s="202"/>
      <c r="B404" s="251" t="e">
        <f>VLOOKUP(A404,Adr!A:B,2,FALSE)</f>
        <v>#N/A</v>
      </c>
      <c r="C404" s="236"/>
      <c r="D404" s="223"/>
      <c r="E404" s="209"/>
      <c r="F404" s="219"/>
      <c r="G404" s="222"/>
      <c r="H404" s="222"/>
      <c r="I404" s="230"/>
      <c r="J404" s="203"/>
      <c r="K404" s="5"/>
      <c r="L404" s="203" t="str">
        <f t="shared" si="32"/>
        <v/>
      </c>
      <c r="M404" s="5" t="e">
        <f t="shared" si="33"/>
        <v>#N/A</v>
      </c>
      <c r="N404" s="3" t="str">
        <f t="shared" si="34"/>
        <v/>
      </c>
    </row>
    <row r="405" spans="1:14" x14ac:dyDescent="0.2">
      <c r="A405" s="202"/>
      <c r="B405" s="251" t="e">
        <f>VLOOKUP(A405,Adr!A:B,2,FALSE)</f>
        <v>#N/A</v>
      </c>
      <c r="C405" s="236"/>
      <c r="D405" s="223"/>
      <c r="E405" s="209"/>
      <c r="F405" s="219"/>
      <c r="G405" s="222"/>
      <c r="H405" s="222"/>
      <c r="I405" s="230"/>
      <c r="J405" s="203"/>
      <c r="K405" s="5"/>
      <c r="L405" s="203" t="str">
        <f t="shared" si="32"/>
        <v/>
      </c>
      <c r="M405" s="5" t="e">
        <f t="shared" si="33"/>
        <v>#N/A</v>
      </c>
      <c r="N405" s="3" t="str">
        <f t="shared" si="34"/>
        <v/>
      </c>
    </row>
    <row r="406" spans="1:14" x14ac:dyDescent="0.2">
      <c r="A406" s="202"/>
      <c r="B406" s="251" t="e">
        <f>VLOOKUP(A406,Adr!A:B,2,FALSE)</f>
        <v>#N/A</v>
      </c>
      <c r="C406" s="222"/>
      <c r="D406" s="223"/>
      <c r="E406" s="209"/>
      <c r="F406" s="219"/>
      <c r="G406" s="222"/>
      <c r="H406" s="222"/>
      <c r="I406" s="230"/>
      <c r="J406" s="203"/>
      <c r="K406" s="5"/>
      <c r="L406" s="203" t="str">
        <f t="shared" si="32"/>
        <v/>
      </c>
      <c r="M406" s="5" t="e">
        <f t="shared" si="33"/>
        <v>#N/A</v>
      </c>
      <c r="N406" s="3" t="str">
        <f t="shared" si="34"/>
        <v/>
      </c>
    </row>
    <row r="407" spans="1:14" x14ac:dyDescent="0.2">
      <c r="A407" s="202"/>
      <c r="B407" s="251" t="e">
        <f>VLOOKUP(A407,Adr!A:B,2,FALSE)</f>
        <v>#N/A</v>
      </c>
      <c r="C407" s="236"/>
      <c r="D407" s="223"/>
      <c r="E407" s="209"/>
      <c r="F407" s="219"/>
      <c r="G407" s="222"/>
      <c r="H407" s="222"/>
      <c r="I407" s="230"/>
      <c r="J407" s="203"/>
      <c r="K407" s="5"/>
      <c r="L407" s="203" t="str">
        <f t="shared" si="32"/>
        <v/>
      </c>
      <c r="M407" s="5" t="e">
        <f t="shared" si="33"/>
        <v>#N/A</v>
      </c>
      <c r="N407" s="3" t="str">
        <f t="shared" si="34"/>
        <v/>
      </c>
    </row>
    <row r="408" spans="1:14" x14ac:dyDescent="0.2">
      <c r="A408" s="215"/>
      <c r="B408" s="251" t="e">
        <f>VLOOKUP(A408,Adr!A:B,2,FALSE)</f>
        <v>#N/A</v>
      </c>
      <c r="C408" s="222"/>
      <c r="D408" s="224"/>
      <c r="E408" s="209"/>
      <c r="F408" s="219"/>
      <c r="G408" s="205"/>
      <c r="H408" s="222"/>
      <c r="I408" s="230"/>
      <c r="J408" s="203"/>
      <c r="K408" s="5"/>
      <c r="L408" s="203" t="str">
        <f t="shared" si="32"/>
        <v/>
      </c>
      <c r="M408" s="5" t="e">
        <f t="shared" si="33"/>
        <v>#N/A</v>
      </c>
      <c r="N408" s="3" t="str">
        <f t="shared" si="34"/>
        <v/>
      </c>
    </row>
    <row r="409" spans="1:14" x14ac:dyDescent="0.2">
      <c r="A409" s="202"/>
      <c r="B409" s="251" t="e">
        <f>VLOOKUP(A409,Adr!A:B,2,FALSE)</f>
        <v>#N/A</v>
      </c>
      <c r="C409" s="236"/>
      <c r="D409" s="223"/>
      <c r="E409" s="209"/>
      <c r="F409" s="219"/>
      <c r="G409" s="222"/>
      <c r="H409" s="222"/>
      <c r="I409" s="230"/>
      <c r="J409" s="203"/>
      <c r="K409" s="5"/>
      <c r="L409" s="203" t="str">
        <f t="shared" si="32"/>
        <v/>
      </c>
      <c r="M409" s="5" t="e">
        <f t="shared" si="33"/>
        <v>#N/A</v>
      </c>
      <c r="N409" s="3" t="str">
        <f t="shared" si="34"/>
        <v/>
      </c>
    </row>
    <row r="410" spans="1:14" x14ac:dyDescent="0.2">
      <c r="A410" s="202"/>
      <c r="B410" s="251" t="e">
        <f>VLOOKUP(A410,Adr!A:B,2,FALSE)</f>
        <v>#N/A</v>
      </c>
      <c r="C410" s="236"/>
      <c r="D410" s="223"/>
      <c r="E410" s="209"/>
      <c r="F410" s="219"/>
      <c r="G410" s="222"/>
      <c r="H410" s="222"/>
      <c r="I410" s="230"/>
      <c r="J410" s="203"/>
      <c r="K410" s="5"/>
      <c r="L410" s="203" t="str">
        <f t="shared" si="32"/>
        <v/>
      </c>
      <c r="M410" s="5" t="e">
        <f t="shared" si="33"/>
        <v>#N/A</v>
      </c>
      <c r="N410" s="3" t="str">
        <f t="shared" si="34"/>
        <v/>
      </c>
    </row>
    <row r="411" spans="1:14" x14ac:dyDescent="0.2">
      <c r="A411" s="202"/>
      <c r="B411" s="251" t="e">
        <f>VLOOKUP(A411,Adr!A:B,2,FALSE)</f>
        <v>#N/A</v>
      </c>
      <c r="C411" s="236"/>
      <c r="D411" s="223"/>
      <c r="E411" s="209"/>
      <c r="F411" s="219"/>
      <c r="G411" s="222"/>
      <c r="H411" s="222"/>
      <c r="I411" s="230"/>
      <c r="J411" s="203"/>
      <c r="K411" s="5"/>
      <c r="L411" s="203" t="str">
        <f t="shared" si="32"/>
        <v/>
      </c>
      <c r="M411" s="5" t="e">
        <f t="shared" si="33"/>
        <v>#N/A</v>
      </c>
      <c r="N411" s="3" t="str">
        <f t="shared" si="34"/>
        <v/>
      </c>
    </row>
    <row r="412" spans="1:14" x14ac:dyDescent="0.2">
      <c r="A412" s="202"/>
      <c r="B412" s="251" t="e">
        <f>VLOOKUP(A412,Adr!A:B,2,FALSE)</f>
        <v>#N/A</v>
      </c>
      <c r="C412" s="227"/>
      <c r="D412" s="223"/>
      <c r="E412" s="209"/>
      <c r="F412" s="219"/>
      <c r="G412" s="222"/>
      <c r="H412" s="222"/>
      <c r="I412" s="230"/>
      <c r="J412" s="203"/>
      <c r="K412" s="5"/>
      <c r="L412" s="203" t="str">
        <f t="shared" si="32"/>
        <v/>
      </c>
      <c r="M412" s="5" t="e">
        <f t="shared" si="33"/>
        <v>#N/A</v>
      </c>
      <c r="N412" s="3" t="str">
        <f t="shared" si="34"/>
        <v/>
      </c>
    </row>
    <row r="413" spans="1:14" x14ac:dyDescent="0.2">
      <c r="A413" s="202"/>
      <c r="B413" s="251" t="e">
        <f>VLOOKUP(A413,Adr!A:B,2,FALSE)</f>
        <v>#N/A</v>
      </c>
      <c r="C413" s="222"/>
      <c r="D413" s="223"/>
      <c r="E413" s="209"/>
      <c r="F413" s="219"/>
      <c r="G413" s="222"/>
      <c r="H413" s="222"/>
      <c r="I413" s="230"/>
      <c r="J413" s="203"/>
      <c r="K413" s="5"/>
      <c r="L413" s="203" t="str">
        <f t="shared" si="32"/>
        <v/>
      </c>
      <c r="M413" s="5" t="e">
        <f t="shared" si="33"/>
        <v>#N/A</v>
      </c>
      <c r="N413" s="3" t="str">
        <f t="shared" si="34"/>
        <v/>
      </c>
    </row>
    <row r="414" spans="1:14" ht="12" customHeight="1" x14ac:dyDescent="0.2">
      <c r="A414" s="215"/>
      <c r="B414" s="251" t="e">
        <f>VLOOKUP(A414,Adr!A:B,2,FALSE)</f>
        <v>#N/A</v>
      </c>
      <c r="C414" s="205"/>
      <c r="D414" s="208"/>
      <c r="E414" s="209"/>
      <c r="F414" s="202"/>
      <c r="G414" s="205"/>
      <c r="H414" s="205"/>
      <c r="I414" s="230"/>
      <c r="J414" s="203"/>
      <c r="K414" s="5"/>
      <c r="L414" s="203" t="str">
        <f t="shared" si="32"/>
        <v/>
      </c>
      <c r="M414" s="5" t="e">
        <f t="shared" si="33"/>
        <v>#N/A</v>
      </c>
      <c r="N414" s="3" t="str">
        <f t="shared" si="34"/>
        <v/>
      </c>
    </row>
    <row r="415" spans="1:14" ht="12" customHeight="1" x14ac:dyDescent="0.2">
      <c r="A415" s="215"/>
      <c r="B415" s="251" t="e">
        <f>VLOOKUP(A415,Adr!A:B,2,FALSE)</f>
        <v>#N/A</v>
      </c>
      <c r="C415" s="205"/>
      <c r="D415" s="208"/>
      <c r="E415" s="209"/>
      <c r="F415" s="202"/>
      <c r="G415" s="205"/>
      <c r="H415" s="205"/>
      <c r="I415" s="230"/>
      <c r="J415" s="203"/>
      <c r="K415" s="5"/>
      <c r="L415" s="203" t="str">
        <f t="shared" si="32"/>
        <v/>
      </c>
      <c r="M415" s="5" t="e">
        <f t="shared" si="33"/>
        <v>#N/A</v>
      </c>
      <c r="N415" s="3" t="str">
        <f t="shared" si="34"/>
        <v/>
      </c>
    </row>
    <row r="416" spans="1:14" x14ac:dyDescent="0.2">
      <c r="A416" s="215"/>
      <c r="B416" s="251" t="e">
        <f>VLOOKUP(A416,Adr!A:B,2,FALSE)</f>
        <v>#N/A</v>
      </c>
      <c r="C416" s="205"/>
      <c r="D416" s="208"/>
      <c r="E416" s="209"/>
      <c r="F416" s="202"/>
      <c r="G416" s="205"/>
      <c r="H416" s="205"/>
      <c r="I416" s="230"/>
      <c r="J416" s="203"/>
      <c r="K416" s="5"/>
      <c r="L416" s="203" t="str">
        <f t="shared" si="32"/>
        <v/>
      </c>
      <c r="M416" s="5" t="e">
        <f t="shared" si="33"/>
        <v>#N/A</v>
      </c>
      <c r="N416" s="3" t="str">
        <f t="shared" si="34"/>
        <v/>
      </c>
    </row>
    <row r="417" spans="1:14" x14ac:dyDescent="0.2">
      <c r="A417" s="202"/>
      <c r="B417" s="251" t="e">
        <f>VLOOKUP(A417,Adr!A:B,2,FALSE)</f>
        <v>#N/A</v>
      </c>
      <c r="C417" s="236"/>
      <c r="D417" s="223"/>
      <c r="E417" s="209"/>
      <c r="F417" s="219"/>
      <c r="G417" s="222"/>
      <c r="H417" s="222"/>
      <c r="I417" s="230"/>
      <c r="J417" s="203"/>
      <c r="K417" s="5"/>
      <c r="L417" s="203" t="str">
        <f t="shared" si="32"/>
        <v/>
      </c>
      <c r="M417" s="5" t="e">
        <f t="shared" si="33"/>
        <v>#N/A</v>
      </c>
      <c r="N417" s="3" t="str">
        <f t="shared" si="34"/>
        <v/>
      </c>
    </row>
    <row r="418" spans="1:14" x14ac:dyDescent="0.2">
      <c r="A418" s="202"/>
      <c r="B418" s="251" t="e">
        <f>VLOOKUP(A418,Adr!A:B,2,FALSE)</f>
        <v>#N/A</v>
      </c>
      <c r="C418" s="236"/>
      <c r="D418" s="223"/>
      <c r="E418" s="209"/>
      <c r="F418" s="219"/>
      <c r="G418" s="222"/>
      <c r="H418" s="222"/>
      <c r="I418" s="230"/>
      <c r="J418" s="203"/>
      <c r="K418" s="5"/>
      <c r="L418" s="203" t="str">
        <f t="shared" si="32"/>
        <v/>
      </c>
      <c r="M418" s="5" t="e">
        <f t="shared" si="33"/>
        <v>#N/A</v>
      </c>
      <c r="N418" s="3" t="str">
        <f t="shared" si="34"/>
        <v/>
      </c>
    </row>
    <row r="419" spans="1:14" x14ac:dyDescent="0.2">
      <c r="A419" s="202"/>
      <c r="B419" s="251" t="e">
        <f>VLOOKUP(A419,Adr!A:B,2,FALSE)</f>
        <v>#N/A</v>
      </c>
      <c r="C419" s="236"/>
      <c r="D419" s="223"/>
      <c r="E419" s="209"/>
      <c r="F419" s="219"/>
      <c r="G419" s="222"/>
      <c r="H419" s="222"/>
      <c r="I419" s="230"/>
      <c r="J419" s="203"/>
      <c r="K419" s="5"/>
      <c r="L419" s="203" t="str">
        <f t="shared" si="32"/>
        <v/>
      </c>
      <c r="M419" s="5" t="e">
        <f t="shared" si="33"/>
        <v>#N/A</v>
      </c>
      <c r="N419" s="3" t="str">
        <f t="shared" si="34"/>
        <v/>
      </c>
    </row>
    <row r="420" spans="1:14" x14ac:dyDescent="0.2">
      <c r="A420" s="202"/>
      <c r="B420" s="251" t="e">
        <f>VLOOKUP(A420,Adr!A:B,2,FALSE)</f>
        <v>#N/A</v>
      </c>
      <c r="C420" s="236"/>
      <c r="D420" s="223"/>
      <c r="E420" s="209"/>
      <c r="F420" s="219"/>
      <c r="G420" s="222"/>
      <c r="H420" s="222"/>
      <c r="I420" s="230"/>
      <c r="J420" s="203"/>
      <c r="K420" s="5"/>
      <c r="L420" s="203" t="str">
        <f t="shared" si="32"/>
        <v/>
      </c>
      <c r="M420" s="5" t="e">
        <f t="shared" si="33"/>
        <v>#N/A</v>
      </c>
      <c r="N420" s="3" t="str">
        <f t="shared" si="34"/>
        <v/>
      </c>
    </row>
    <row r="421" spans="1:14" x14ac:dyDescent="0.2">
      <c r="A421" s="202"/>
      <c r="B421" s="251" t="e">
        <f>VLOOKUP(A421,Adr!A:B,2,FALSE)</f>
        <v>#N/A</v>
      </c>
      <c r="C421" s="236"/>
      <c r="D421" s="223"/>
      <c r="E421" s="209"/>
      <c r="F421" s="219"/>
      <c r="G421" s="222"/>
      <c r="H421" s="222"/>
      <c r="I421" s="230"/>
      <c r="J421" s="203"/>
      <c r="K421" s="5"/>
      <c r="L421" s="203" t="str">
        <f t="shared" si="32"/>
        <v/>
      </c>
      <c r="M421" s="5" t="e">
        <f t="shared" si="33"/>
        <v>#N/A</v>
      </c>
      <c r="N421" s="3" t="str">
        <f t="shared" si="34"/>
        <v/>
      </c>
    </row>
    <row r="422" spans="1:14" x14ac:dyDescent="0.2">
      <c r="A422" s="202"/>
      <c r="B422" s="251" t="e">
        <f>VLOOKUP(A422,Adr!A:B,2,FALSE)</f>
        <v>#N/A</v>
      </c>
      <c r="C422" s="236"/>
      <c r="D422" s="223"/>
      <c r="E422" s="209"/>
      <c r="F422" s="219"/>
      <c r="G422" s="222"/>
      <c r="H422" s="222"/>
      <c r="I422" s="230"/>
      <c r="J422" s="203"/>
      <c r="K422" s="5"/>
      <c r="L422" s="203" t="str">
        <f t="shared" si="32"/>
        <v/>
      </c>
      <c r="M422" s="5" t="e">
        <f t="shared" si="33"/>
        <v>#N/A</v>
      </c>
      <c r="N422" s="3" t="str">
        <f t="shared" si="34"/>
        <v/>
      </c>
    </row>
    <row r="423" spans="1:14" x14ac:dyDescent="0.2">
      <c r="A423" s="215"/>
      <c r="B423" s="251" t="e">
        <f>VLOOKUP(A423,Adr!A:B,2,FALSE)</f>
        <v>#N/A</v>
      </c>
      <c r="C423" s="227"/>
      <c r="D423" s="208"/>
      <c r="E423" s="209"/>
      <c r="F423" s="228"/>
      <c r="G423" s="205"/>
      <c r="H423" s="205"/>
      <c r="I423" s="230"/>
      <c r="J423" s="203"/>
      <c r="K423" s="5"/>
      <c r="L423" s="203" t="str">
        <f t="shared" si="32"/>
        <v/>
      </c>
      <c r="M423" s="5" t="e">
        <f t="shared" si="33"/>
        <v>#N/A</v>
      </c>
      <c r="N423" s="3" t="str">
        <f t="shared" si="34"/>
        <v/>
      </c>
    </row>
    <row r="424" spans="1:14" x14ac:dyDescent="0.2">
      <c r="A424" s="215"/>
      <c r="B424" s="251" t="e">
        <f>VLOOKUP(A424,Adr!A:B,2,FALSE)</f>
        <v>#N/A</v>
      </c>
      <c r="C424" s="227"/>
      <c r="D424" s="208"/>
      <c r="E424" s="209"/>
      <c r="F424" s="228"/>
      <c r="G424" s="205"/>
      <c r="H424" s="205"/>
      <c r="I424" s="230"/>
      <c r="J424" s="203"/>
      <c r="K424" s="5"/>
      <c r="L424" s="203" t="str">
        <f t="shared" si="32"/>
        <v/>
      </c>
      <c r="M424" s="5" t="e">
        <f t="shared" si="33"/>
        <v>#N/A</v>
      </c>
      <c r="N424" s="3" t="str">
        <f t="shared" si="34"/>
        <v/>
      </c>
    </row>
    <row r="425" spans="1:14" x14ac:dyDescent="0.2">
      <c r="A425" s="215"/>
      <c r="B425" s="251" t="e">
        <f>VLOOKUP(A425,Adr!A:B,2,FALSE)</f>
        <v>#N/A</v>
      </c>
      <c r="C425" s="205"/>
      <c r="D425" s="208"/>
      <c r="E425" s="209"/>
      <c r="F425" s="202"/>
      <c r="G425" s="205"/>
      <c r="H425" s="205"/>
      <c r="I425" s="230"/>
      <c r="J425" s="203"/>
      <c r="K425" s="5"/>
      <c r="L425" s="203" t="str">
        <f t="shared" si="32"/>
        <v/>
      </c>
      <c r="M425" s="5" t="e">
        <f t="shared" si="33"/>
        <v>#N/A</v>
      </c>
      <c r="N425" s="3" t="str">
        <f t="shared" si="34"/>
        <v/>
      </c>
    </row>
    <row r="426" spans="1:14" x14ac:dyDescent="0.2">
      <c r="A426" s="202"/>
      <c r="B426" s="251" t="e">
        <f>VLOOKUP(A426,Adr!A:B,2,FALSE)</f>
        <v>#N/A</v>
      </c>
      <c r="C426" s="222"/>
      <c r="D426" s="224"/>
      <c r="E426" s="209"/>
      <c r="F426" s="219"/>
      <c r="G426" s="222"/>
      <c r="H426" s="222"/>
      <c r="I426" s="230"/>
      <c r="J426" s="203"/>
      <c r="K426" s="5"/>
      <c r="L426" s="203" t="str">
        <f t="shared" si="32"/>
        <v/>
      </c>
      <c r="M426" s="5" t="e">
        <f t="shared" si="33"/>
        <v>#N/A</v>
      </c>
      <c r="N426" s="3" t="str">
        <f t="shared" si="34"/>
        <v/>
      </c>
    </row>
    <row r="427" spans="1:14" x14ac:dyDescent="0.2">
      <c r="A427" s="215"/>
      <c r="B427" s="251" t="e">
        <f>VLOOKUP(A427,Adr!A:B,2,FALSE)</f>
        <v>#N/A</v>
      </c>
      <c r="C427" s="222"/>
      <c r="D427" s="224"/>
      <c r="E427" s="209"/>
      <c r="F427" s="219"/>
      <c r="G427" s="205"/>
      <c r="H427" s="222"/>
      <c r="I427" s="230"/>
      <c r="J427" s="203"/>
      <c r="K427" s="5"/>
      <c r="L427" s="203" t="str">
        <f t="shared" si="32"/>
        <v/>
      </c>
      <c r="M427" s="5" t="e">
        <f t="shared" si="33"/>
        <v>#N/A</v>
      </c>
      <c r="N427" s="3" t="str">
        <f t="shared" si="34"/>
        <v/>
      </c>
    </row>
    <row r="428" spans="1:14" x14ac:dyDescent="0.2">
      <c r="A428" s="202"/>
      <c r="B428" s="251" t="e">
        <f>VLOOKUP(A428,Adr!A:B,2,FALSE)</f>
        <v>#N/A</v>
      </c>
      <c r="C428" s="236"/>
      <c r="D428" s="223"/>
      <c r="E428" s="209"/>
      <c r="F428" s="219"/>
      <c r="G428" s="222"/>
      <c r="H428" s="222"/>
      <c r="I428" s="230"/>
      <c r="J428" s="203"/>
      <c r="K428" s="5"/>
      <c r="L428" s="203" t="str">
        <f t="shared" si="32"/>
        <v/>
      </c>
      <c r="M428" s="5" t="e">
        <f t="shared" si="33"/>
        <v>#N/A</v>
      </c>
      <c r="N428" s="3" t="str">
        <f t="shared" si="34"/>
        <v/>
      </c>
    </row>
    <row r="429" spans="1:14" x14ac:dyDescent="0.2">
      <c r="A429" s="202"/>
      <c r="B429" s="251" t="e">
        <f>VLOOKUP(A429,Adr!A:B,2,FALSE)</f>
        <v>#N/A</v>
      </c>
      <c r="C429" s="236"/>
      <c r="D429" s="223"/>
      <c r="E429" s="209"/>
      <c r="F429" s="219"/>
      <c r="G429" s="222"/>
      <c r="H429" s="222"/>
      <c r="I429" s="230"/>
      <c r="J429" s="203"/>
      <c r="K429" s="5"/>
      <c r="L429" s="203" t="str">
        <f t="shared" si="32"/>
        <v/>
      </c>
      <c r="M429" s="5" t="e">
        <f t="shared" si="33"/>
        <v>#N/A</v>
      </c>
      <c r="N429" s="3" t="str">
        <f t="shared" si="34"/>
        <v/>
      </c>
    </row>
    <row r="430" spans="1:14" x14ac:dyDescent="0.2">
      <c r="A430" s="202"/>
      <c r="B430" s="251" t="e">
        <f>VLOOKUP(A430,Adr!A:B,2,FALSE)</f>
        <v>#N/A</v>
      </c>
      <c r="C430" s="222"/>
      <c r="D430" s="223"/>
      <c r="E430" s="209"/>
      <c r="F430" s="219"/>
      <c r="G430" s="222"/>
      <c r="H430" s="222"/>
      <c r="I430" s="230"/>
      <c r="J430" s="203"/>
      <c r="K430" s="5"/>
      <c r="L430" s="203" t="str">
        <f t="shared" si="32"/>
        <v/>
      </c>
      <c r="M430" s="5" t="e">
        <f t="shared" si="33"/>
        <v>#N/A</v>
      </c>
      <c r="N430" s="3" t="str">
        <f t="shared" si="34"/>
        <v/>
      </c>
    </row>
    <row r="431" spans="1:14" x14ac:dyDescent="0.2">
      <c r="A431" s="202"/>
      <c r="B431" s="251" t="e">
        <f>VLOOKUP(A431,Adr!A:B,2,FALSE)</f>
        <v>#N/A</v>
      </c>
      <c r="C431" s="236"/>
      <c r="D431" s="223"/>
      <c r="E431" s="209"/>
      <c r="F431" s="219"/>
      <c r="G431" s="222"/>
      <c r="H431" s="222"/>
      <c r="I431" s="230"/>
      <c r="J431" s="203"/>
      <c r="K431" s="5"/>
      <c r="L431" s="203" t="str">
        <f t="shared" si="32"/>
        <v/>
      </c>
      <c r="M431" s="5" t="e">
        <f t="shared" si="33"/>
        <v>#N/A</v>
      </c>
      <c r="N431" s="3" t="str">
        <f t="shared" si="34"/>
        <v/>
      </c>
    </row>
    <row r="432" spans="1:14" x14ac:dyDescent="0.2">
      <c r="A432" s="202"/>
      <c r="B432" s="251" t="e">
        <f>VLOOKUP(A432,Adr!A:B,2,FALSE)</f>
        <v>#N/A</v>
      </c>
      <c r="C432" s="236"/>
      <c r="D432" s="223"/>
      <c r="E432" s="209"/>
      <c r="F432" s="219"/>
      <c r="G432" s="222"/>
      <c r="H432" s="222"/>
      <c r="I432" s="230"/>
      <c r="J432" s="203"/>
      <c r="K432" s="5"/>
      <c r="L432" s="203" t="str">
        <f t="shared" si="32"/>
        <v/>
      </c>
      <c r="M432" s="5" t="e">
        <f t="shared" si="33"/>
        <v>#N/A</v>
      </c>
      <c r="N432" s="3" t="str">
        <f t="shared" si="34"/>
        <v/>
      </c>
    </row>
    <row r="433" spans="1:14" x14ac:dyDescent="0.2">
      <c r="A433" s="202"/>
      <c r="B433" s="251" t="e">
        <f>VLOOKUP(A433,Adr!A:B,2,FALSE)</f>
        <v>#N/A</v>
      </c>
      <c r="C433" s="236"/>
      <c r="D433" s="223"/>
      <c r="E433" s="209"/>
      <c r="F433" s="219"/>
      <c r="G433" s="222"/>
      <c r="H433" s="222"/>
      <c r="I433" s="230"/>
      <c r="J433" s="203"/>
      <c r="K433" s="5"/>
      <c r="L433" s="203" t="str">
        <f t="shared" si="32"/>
        <v/>
      </c>
      <c r="M433" s="5" t="e">
        <f t="shared" si="33"/>
        <v>#N/A</v>
      </c>
      <c r="N433" s="3" t="str">
        <f t="shared" si="34"/>
        <v/>
      </c>
    </row>
    <row r="434" spans="1:14" x14ac:dyDescent="0.2">
      <c r="A434" s="219"/>
      <c r="B434" s="251" t="e">
        <f>VLOOKUP(A434,Adr!A:B,2,FALSE)</f>
        <v>#N/A</v>
      </c>
      <c r="C434" s="222"/>
      <c r="D434" s="224"/>
      <c r="E434" s="209"/>
      <c r="F434" s="219"/>
      <c r="G434" s="222"/>
      <c r="H434" s="222"/>
      <c r="I434" s="230"/>
      <c r="J434" s="203"/>
      <c r="K434" s="5"/>
      <c r="L434" s="203" t="str">
        <f t="shared" si="32"/>
        <v/>
      </c>
      <c r="M434" s="203" t="e">
        <f t="shared" si="33"/>
        <v>#N/A</v>
      </c>
      <c r="N434" s="3" t="str">
        <f t="shared" si="34"/>
        <v/>
      </c>
    </row>
    <row r="435" spans="1:14" x14ac:dyDescent="0.2">
      <c r="A435" s="202"/>
      <c r="B435" s="251" t="e">
        <f>VLOOKUP(A435,Adr!A:B,2,FALSE)</f>
        <v>#N/A</v>
      </c>
      <c r="C435" s="236"/>
      <c r="D435" s="223"/>
      <c r="E435" s="209"/>
      <c r="F435" s="219"/>
      <c r="G435" s="222"/>
      <c r="H435" s="222"/>
      <c r="I435" s="230"/>
      <c r="J435" s="203"/>
      <c r="K435" s="5"/>
      <c r="L435" s="203" t="str">
        <f t="shared" si="32"/>
        <v/>
      </c>
      <c r="M435" s="5" t="e">
        <f t="shared" si="33"/>
        <v>#N/A</v>
      </c>
      <c r="N435" s="3" t="str">
        <f t="shared" si="34"/>
        <v/>
      </c>
    </row>
    <row r="436" spans="1:14" x14ac:dyDescent="0.2">
      <c r="A436" s="215"/>
      <c r="B436" s="251" t="e">
        <f>VLOOKUP(A436,Adr!A:B,2,FALSE)</f>
        <v>#N/A</v>
      </c>
      <c r="C436" s="205"/>
      <c r="D436" s="208"/>
      <c r="E436" s="209"/>
      <c r="F436" s="202"/>
      <c r="G436" s="205"/>
      <c r="H436" s="205"/>
      <c r="I436" s="230"/>
      <c r="J436" s="203"/>
      <c r="K436" s="5"/>
      <c r="L436" s="203" t="str">
        <f t="shared" si="32"/>
        <v/>
      </c>
      <c r="M436" s="5" t="e">
        <f t="shared" si="33"/>
        <v>#N/A</v>
      </c>
      <c r="N436" s="3" t="str">
        <f t="shared" si="34"/>
        <v/>
      </c>
    </row>
    <row r="437" spans="1:14" x14ac:dyDescent="0.2">
      <c r="A437" s="202"/>
      <c r="B437" s="251" t="e">
        <f>VLOOKUP(A437,Adr!A:B,2,FALSE)</f>
        <v>#N/A</v>
      </c>
      <c r="C437" s="236"/>
      <c r="D437" s="223"/>
      <c r="E437" s="209"/>
      <c r="F437" s="219"/>
      <c r="G437" s="222"/>
      <c r="H437" s="222"/>
      <c r="I437" s="230"/>
      <c r="J437" s="203"/>
      <c r="K437" s="5"/>
      <c r="L437" s="203" t="str">
        <f t="shared" si="32"/>
        <v/>
      </c>
      <c r="M437" s="5" t="e">
        <f t="shared" si="33"/>
        <v>#N/A</v>
      </c>
      <c r="N437" s="3" t="str">
        <f t="shared" si="34"/>
        <v/>
      </c>
    </row>
    <row r="438" spans="1:14" x14ac:dyDescent="0.2">
      <c r="A438" s="219"/>
      <c r="B438" s="251" t="e">
        <f>VLOOKUP(A438,Adr!A:B,2,FALSE)</f>
        <v>#N/A</v>
      </c>
      <c r="C438" s="222"/>
      <c r="D438" s="224"/>
      <c r="E438" s="292"/>
      <c r="F438" s="219"/>
      <c r="G438" s="222"/>
      <c r="H438" s="222"/>
      <c r="I438" s="230"/>
      <c r="J438" s="203"/>
      <c r="K438" s="5"/>
      <c r="L438" s="203" t="str">
        <f t="shared" si="32"/>
        <v/>
      </c>
      <c r="M438" s="5" t="e">
        <f t="shared" si="33"/>
        <v>#N/A</v>
      </c>
      <c r="N438" s="3" t="str">
        <f t="shared" si="34"/>
        <v/>
      </c>
    </row>
    <row r="439" spans="1:14" x14ac:dyDescent="0.2">
      <c r="A439" s="202"/>
      <c r="B439" s="251" t="e">
        <f>VLOOKUP(A439,Adr!A:B,2,FALSE)</f>
        <v>#N/A</v>
      </c>
      <c r="C439" s="236"/>
      <c r="D439" s="224"/>
      <c r="E439" s="209"/>
      <c r="F439" s="202"/>
      <c r="G439" s="205"/>
      <c r="H439" s="205"/>
      <c r="I439" s="230"/>
      <c r="J439" s="203"/>
      <c r="K439" s="5"/>
      <c r="L439" s="203" t="str">
        <f t="shared" si="32"/>
        <v/>
      </c>
      <c r="M439" s="5" t="e">
        <f t="shared" si="33"/>
        <v>#N/A</v>
      </c>
      <c r="N439" s="3" t="str">
        <f t="shared" si="34"/>
        <v/>
      </c>
    </row>
    <row r="440" spans="1:14" x14ac:dyDescent="0.2">
      <c r="A440" s="215"/>
      <c r="B440" s="251" t="e">
        <f>VLOOKUP(A440,Adr!A:B,2,FALSE)</f>
        <v>#N/A</v>
      </c>
      <c r="C440" s="205"/>
      <c r="D440" s="208"/>
      <c r="E440" s="209"/>
      <c r="F440" s="202"/>
      <c r="G440" s="205"/>
      <c r="H440" s="205"/>
      <c r="I440" s="230"/>
      <c r="J440" s="203"/>
      <c r="K440" s="5"/>
      <c r="L440" s="203" t="str">
        <f t="shared" si="32"/>
        <v/>
      </c>
      <c r="M440" s="5" t="e">
        <f t="shared" si="33"/>
        <v>#N/A</v>
      </c>
      <c r="N440" s="3" t="str">
        <f t="shared" si="34"/>
        <v/>
      </c>
    </row>
    <row r="441" spans="1:14" x14ac:dyDescent="0.2">
      <c r="A441" s="215"/>
      <c r="B441" s="251" t="e">
        <f>VLOOKUP(A441,Adr!A:B,2,FALSE)</f>
        <v>#N/A</v>
      </c>
      <c r="C441" s="227"/>
      <c r="D441" s="208"/>
      <c r="E441" s="209"/>
      <c r="F441" s="228"/>
      <c r="G441" s="205"/>
      <c r="H441" s="205"/>
      <c r="I441" s="230"/>
      <c r="J441" s="203"/>
      <c r="K441" s="5"/>
      <c r="L441" s="203" t="str">
        <f t="shared" si="32"/>
        <v/>
      </c>
      <c r="M441" s="5" t="e">
        <f t="shared" si="33"/>
        <v>#N/A</v>
      </c>
      <c r="N441" s="3" t="str">
        <f t="shared" si="34"/>
        <v/>
      </c>
    </row>
    <row r="442" spans="1:14" x14ac:dyDescent="0.2">
      <c r="A442" s="215"/>
      <c r="B442" s="251" t="e">
        <f>VLOOKUP(A442,Adr!A:B,2,FALSE)</f>
        <v>#N/A</v>
      </c>
      <c r="C442" s="222"/>
      <c r="D442" s="223"/>
      <c r="E442" s="209"/>
      <c r="F442" s="219"/>
      <c r="G442" s="222"/>
      <c r="H442" s="222"/>
      <c r="I442" s="230"/>
      <c r="J442" s="203"/>
      <c r="K442" s="5"/>
      <c r="L442" s="203" t="str">
        <f t="shared" si="32"/>
        <v/>
      </c>
      <c r="M442" s="5" t="e">
        <f t="shared" si="33"/>
        <v>#N/A</v>
      </c>
      <c r="N442" s="3" t="str">
        <f t="shared" si="34"/>
        <v/>
      </c>
    </row>
    <row r="443" spans="1:14" x14ac:dyDescent="0.2">
      <c r="A443" s="215"/>
      <c r="B443" s="251" t="e">
        <f>VLOOKUP(A443,Adr!A:B,2,FALSE)</f>
        <v>#N/A</v>
      </c>
      <c r="C443" s="205"/>
      <c r="D443" s="208"/>
      <c r="E443" s="209"/>
      <c r="F443" s="202"/>
      <c r="G443" s="205"/>
      <c r="H443" s="205"/>
      <c r="I443" s="230"/>
      <c r="J443" s="203"/>
      <c r="K443" s="5"/>
      <c r="L443" s="203" t="str">
        <f t="shared" si="32"/>
        <v/>
      </c>
      <c r="M443" s="5" t="e">
        <f t="shared" si="33"/>
        <v>#N/A</v>
      </c>
      <c r="N443" s="3" t="str">
        <f t="shared" si="34"/>
        <v/>
      </c>
    </row>
    <row r="444" spans="1:14" x14ac:dyDescent="0.2">
      <c r="A444" s="215"/>
      <c r="B444" s="251" t="e">
        <f>VLOOKUP(A444,Adr!A:B,2,FALSE)</f>
        <v>#N/A</v>
      </c>
      <c r="C444" s="227"/>
      <c r="D444" s="208"/>
      <c r="E444" s="209"/>
      <c r="F444" s="228"/>
      <c r="G444" s="205"/>
      <c r="H444" s="205"/>
      <c r="I444" s="230"/>
      <c r="J444" s="203"/>
      <c r="K444" s="5"/>
      <c r="L444" s="203" t="str">
        <f t="shared" si="32"/>
        <v/>
      </c>
      <c r="M444" s="5" t="e">
        <f t="shared" si="33"/>
        <v>#N/A</v>
      </c>
      <c r="N444" s="3" t="str">
        <f t="shared" si="34"/>
        <v/>
      </c>
    </row>
    <row r="445" spans="1:14" x14ac:dyDescent="0.2">
      <c r="A445" s="219"/>
      <c r="B445" s="251" t="e">
        <f>VLOOKUP(A445,Adr!A:B,2,FALSE)</f>
        <v>#N/A</v>
      </c>
      <c r="C445" s="222"/>
      <c r="D445" s="224"/>
      <c r="E445" s="209"/>
      <c r="F445" s="219"/>
      <c r="G445" s="222"/>
      <c r="H445" s="222"/>
      <c r="I445" s="230"/>
      <c r="J445" s="203"/>
      <c r="K445" s="5"/>
      <c r="L445" s="203" t="str">
        <f t="shared" si="32"/>
        <v/>
      </c>
      <c r="M445" s="5" t="e">
        <f t="shared" si="33"/>
        <v>#N/A</v>
      </c>
      <c r="N445" s="3" t="str">
        <f t="shared" si="34"/>
        <v/>
      </c>
    </row>
    <row r="446" spans="1:14" x14ac:dyDescent="0.2">
      <c r="A446" s="202"/>
      <c r="B446" s="251" t="e">
        <f>VLOOKUP(A446,Adr!A:B,2,FALSE)</f>
        <v>#N/A</v>
      </c>
      <c r="C446" s="236"/>
      <c r="D446" s="223"/>
      <c r="E446" s="209"/>
      <c r="F446" s="202"/>
      <c r="G446" s="205"/>
      <c r="H446" s="205"/>
      <c r="I446" s="230"/>
      <c r="J446" s="203"/>
      <c r="K446" s="5"/>
      <c r="L446" s="203" t="str">
        <f t="shared" si="32"/>
        <v/>
      </c>
      <c r="M446" s="5" t="e">
        <f t="shared" si="33"/>
        <v>#N/A</v>
      </c>
      <c r="N446" s="3" t="str">
        <f t="shared" si="34"/>
        <v/>
      </c>
    </row>
    <row r="447" spans="1:14" x14ac:dyDescent="0.2">
      <c r="A447" s="202"/>
      <c r="B447" s="251" t="e">
        <f>VLOOKUP(A447,Adr!A:B,2,FALSE)</f>
        <v>#N/A</v>
      </c>
      <c r="C447" s="236"/>
      <c r="D447" s="223"/>
      <c r="E447" s="209"/>
      <c r="F447" s="202"/>
      <c r="G447" s="205"/>
      <c r="H447" s="205"/>
      <c r="I447" s="230"/>
      <c r="J447" s="203"/>
      <c r="K447" s="5"/>
      <c r="L447" s="203" t="str">
        <f t="shared" si="32"/>
        <v/>
      </c>
      <c r="M447" s="5" t="e">
        <f t="shared" si="33"/>
        <v>#N/A</v>
      </c>
      <c r="N447" s="3" t="str">
        <f t="shared" si="34"/>
        <v/>
      </c>
    </row>
    <row r="448" spans="1:14" x14ac:dyDescent="0.2">
      <c r="A448" s="238"/>
      <c r="B448" s="251" t="e">
        <f>VLOOKUP(A448,Adr!A:B,2,FALSE)</f>
        <v>#N/A</v>
      </c>
      <c r="C448" s="205"/>
      <c r="D448" s="208"/>
      <c r="E448" s="209"/>
      <c r="F448" s="202"/>
      <c r="G448" s="265"/>
      <c r="H448" s="205"/>
      <c r="I448" s="230"/>
      <c r="J448" s="203"/>
      <c r="K448" s="5"/>
      <c r="L448" s="203" t="str">
        <f t="shared" si="32"/>
        <v/>
      </c>
      <c r="M448" s="5" t="e">
        <f t="shared" si="33"/>
        <v>#N/A</v>
      </c>
      <c r="N448" s="3" t="str">
        <f t="shared" si="34"/>
        <v/>
      </c>
    </row>
    <row r="449" spans="1:14" x14ac:dyDescent="0.2">
      <c r="A449" s="202"/>
      <c r="B449" s="251" t="e">
        <f>VLOOKUP(A449,Adr!A:B,2,FALSE)</f>
        <v>#N/A</v>
      </c>
      <c r="C449" s="236"/>
      <c r="D449" s="223"/>
      <c r="E449" s="209"/>
      <c r="F449" s="202"/>
      <c r="G449" s="205"/>
      <c r="H449" s="205"/>
      <c r="I449" s="230"/>
      <c r="J449" s="203"/>
      <c r="K449" s="5"/>
      <c r="L449" s="203" t="str">
        <f t="shared" si="32"/>
        <v/>
      </c>
      <c r="M449" s="5" t="e">
        <f t="shared" si="33"/>
        <v>#N/A</v>
      </c>
      <c r="N449" s="3" t="str">
        <f t="shared" si="34"/>
        <v/>
      </c>
    </row>
    <row r="450" spans="1:14" x14ac:dyDescent="0.2">
      <c r="A450" s="238"/>
      <c r="B450" s="251" t="e">
        <f>VLOOKUP(A450,Adr!A:B,2,FALSE)</f>
        <v>#N/A</v>
      </c>
      <c r="C450" s="205"/>
      <c r="D450" s="208"/>
      <c r="E450" s="209"/>
      <c r="F450" s="202"/>
      <c r="G450" s="265"/>
      <c r="H450" s="205"/>
      <c r="I450" s="230"/>
      <c r="J450" s="203"/>
      <c r="K450" s="5"/>
      <c r="L450" s="203" t="str">
        <f t="shared" si="32"/>
        <v/>
      </c>
      <c r="M450" s="5" t="e">
        <f t="shared" si="33"/>
        <v>#N/A</v>
      </c>
      <c r="N450" s="3" t="str">
        <f t="shared" si="34"/>
        <v/>
      </c>
    </row>
    <row r="451" spans="1:14" x14ac:dyDescent="0.2">
      <c r="A451" s="202"/>
      <c r="B451" s="251" t="e">
        <f>VLOOKUP(A451,Adr!A:B,2,FALSE)</f>
        <v>#N/A</v>
      </c>
      <c r="C451" s="236"/>
      <c r="D451" s="223"/>
      <c r="E451" s="209"/>
      <c r="F451" s="219"/>
      <c r="G451" s="222"/>
      <c r="H451" s="222"/>
      <c r="I451" s="230"/>
      <c r="J451" s="203"/>
      <c r="K451" s="5"/>
      <c r="L451" s="203" t="str">
        <f t="shared" si="32"/>
        <v/>
      </c>
      <c r="M451" s="5" t="e">
        <f t="shared" si="33"/>
        <v>#N/A</v>
      </c>
      <c r="N451" s="3" t="str">
        <f t="shared" si="34"/>
        <v/>
      </c>
    </row>
    <row r="452" spans="1:14" x14ac:dyDescent="0.2">
      <c r="A452" s="202"/>
      <c r="B452" s="251" t="e">
        <f>VLOOKUP(A452,Adr!A:B,2,FALSE)</f>
        <v>#N/A</v>
      </c>
      <c r="C452" s="236"/>
      <c r="D452" s="223"/>
      <c r="E452" s="209"/>
      <c r="F452" s="219"/>
      <c r="G452" s="222"/>
      <c r="H452" s="222"/>
      <c r="I452" s="230"/>
      <c r="J452" s="203"/>
      <c r="K452" s="5"/>
      <c r="L452" s="203" t="str">
        <f t="shared" si="32"/>
        <v/>
      </c>
      <c r="M452" s="5" t="e">
        <f t="shared" si="33"/>
        <v>#N/A</v>
      </c>
      <c r="N452" s="3" t="str">
        <f t="shared" si="34"/>
        <v/>
      </c>
    </row>
    <row r="453" spans="1:14" x14ac:dyDescent="0.2">
      <c r="A453" s="202"/>
      <c r="B453" s="251" t="e">
        <f>VLOOKUP(A453,Adr!A:B,2,FALSE)</f>
        <v>#N/A</v>
      </c>
      <c r="C453" s="222"/>
      <c r="D453" s="223"/>
      <c r="E453" s="209"/>
      <c r="F453" s="219"/>
      <c r="G453" s="222"/>
      <c r="H453" s="222"/>
      <c r="I453" s="230"/>
      <c r="J453" s="203"/>
      <c r="K453" s="5"/>
      <c r="L453" s="203" t="str">
        <f t="shared" ref="L453:L516" si="35">A453&amp;G453&amp;H453</f>
        <v/>
      </c>
      <c r="M453" s="5" t="e">
        <f t="shared" ref="M453:M516" si="36">B453&amp;F453&amp;H453&amp;C453</f>
        <v>#N/A</v>
      </c>
      <c r="N453" s="3" t="str">
        <f t="shared" ref="N453:N516" si="37">+I453&amp;H453</f>
        <v/>
      </c>
    </row>
    <row r="454" spans="1:14" x14ac:dyDescent="0.2">
      <c r="A454" s="219"/>
      <c r="B454" s="251" t="e">
        <f>VLOOKUP(A454,Adr!A:B,2,FALSE)</f>
        <v>#N/A</v>
      </c>
      <c r="C454" s="222"/>
      <c r="D454" s="224"/>
      <c r="E454" s="209"/>
      <c r="F454" s="219"/>
      <c r="G454" s="222"/>
      <c r="H454" s="222"/>
      <c r="I454" s="230"/>
      <c r="J454" s="203"/>
      <c r="K454" s="5"/>
      <c r="L454" s="203" t="str">
        <f t="shared" si="35"/>
        <v/>
      </c>
      <c r="M454" s="5" t="e">
        <f t="shared" si="36"/>
        <v>#N/A</v>
      </c>
      <c r="N454" s="3" t="str">
        <f t="shared" si="37"/>
        <v/>
      </c>
    </row>
    <row r="455" spans="1:14" x14ac:dyDescent="0.2">
      <c r="A455" s="202"/>
      <c r="B455" s="251" t="e">
        <f>VLOOKUP(A455,Adr!A:B,2,FALSE)</f>
        <v>#N/A</v>
      </c>
      <c r="C455" s="222"/>
      <c r="D455" s="224"/>
      <c r="E455" s="209"/>
      <c r="F455" s="219"/>
      <c r="G455" s="222"/>
      <c r="H455" s="222"/>
      <c r="I455" s="230"/>
      <c r="J455" s="203"/>
      <c r="K455" s="5"/>
      <c r="L455" s="203" t="str">
        <f t="shared" si="35"/>
        <v/>
      </c>
      <c r="M455" s="5" t="e">
        <f t="shared" si="36"/>
        <v>#N/A</v>
      </c>
      <c r="N455" s="3" t="str">
        <f t="shared" si="37"/>
        <v/>
      </c>
    </row>
    <row r="456" spans="1:14" x14ac:dyDescent="0.2">
      <c r="A456" s="202"/>
      <c r="B456" s="251" t="e">
        <f>VLOOKUP(A456,Adr!A:B,2,FALSE)</f>
        <v>#N/A</v>
      </c>
      <c r="C456" s="236"/>
      <c r="D456" s="223"/>
      <c r="E456" s="209"/>
      <c r="F456" s="219"/>
      <c r="G456" s="222"/>
      <c r="H456" s="222"/>
      <c r="I456" s="230"/>
      <c r="J456" s="203"/>
      <c r="K456" s="5"/>
      <c r="L456" s="203" t="str">
        <f t="shared" si="35"/>
        <v/>
      </c>
      <c r="M456" s="5" t="e">
        <f t="shared" si="36"/>
        <v>#N/A</v>
      </c>
      <c r="N456" s="3" t="str">
        <f t="shared" si="37"/>
        <v/>
      </c>
    </row>
    <row r="457" spans="1:14" x14ac:dyDescent="0.2">
      <c r="A457" s="219"/>
      <c r="B457" s="251" t="e">
        <f>VLOOKUP(A457,Adr!A:B,2,FALSE)</f>
        <v>#N/A</v>
      </c>
      <c r="C457" s="222"/>
      <c r="D457" s="224"/>
      <c r="E457" s="292"/>
      <c r="F457" s="219"/>
      <c r="G457" s="222"/>
      <c r="H457" s="222"/>
      <c r="I457" s="230"/>
      <c r="J457" s="203"/>
      <c r="K457" s="5"/>
      <c r="L457" s="203" t="str">
        <f t="shared" si="35"/>
        <v/>
      </c>
      <c r="M457" s="5" t="e">
        <f t="shared" si="36"/>
        <v>#N/A</v>
      </c>
      <c r="N457" s="3" t="str">
        <f t="shared" si="37"/>
        <v/>
      </c>
    </row>
    <row r="458" spans="1:14" x14ac:dyDescent="0.2">
      <c r="A458" s="202"/>
      <c r="B458" s="251" t="e">
        <f>VLOOKUP(A458,Adr!A:B,2,FALSE)</f>
        <v>#N/A</v>
      </c>
      <c r="C458" s="236"/>
      <c r="D458" s="224"/>
      <c r="E458" s="209"/>
      <c r="F458" s="202"/>
      <c r="G458" s="205"/>
      <c r="H458" s="205"/>
      <c r="I458" s="230"/>
      <c r="J458" s="203"/>
      <c r="K458" s="5"/>
      <c r="L458" s="203" t="str">
        <f t="shared" si="35"/>
        <v/>
      </c>
      <c r="M458" s="5" t="e">
        <f t="shared" si="36"/>
        <v>#N/A</v>
      </c>
      <c r="N458" s="3" t="str">
        <f t="shared" si="37"/>
        <v/>
      </c>
    </row>
    <row r="459" spans="1:14" x14ac:dyDescent="0.2">
      <c r="A459" s="219"/>
      <c r="B459" s="251" t="e">
        <f>VLOOKUP(A459,Adr!A:B,2,FALSE)</f>
        <v>#N/A</v>
      </c>
      <c r="C459" s="222"/>
      <c r="D459" s="224"/>
      <c r="E459" s="292"/>
      <c r="F459" s="219"/>
      <c r="G459" s="222"/>
      <c r="H459" s="222"/>
      <c r="I459" s="230"/>
      <c r="J459" s="203"/>
      <c r="K459" s="5"/>
      <c r="L459" s="203" t="str">
        <f t="shared" si="35"/>
        <v/>
      </c>
      <c r="M459" s="5" t="e">
        <f t="shared" si="36"/>
        <v>#N/A</v>
      </c>
      <c r="N459" s="3" t="str">
        <f t="shared" si="37"/>
        <v/>
      </c>
    </row>
    <row r="460" spans="1:14" x14ac:dyDescent="0.2">
      <c r="A460" s="219"/>
      <c r="B460" s="251" t="e">
        <f>VLOOKUP(A460,Adr!A:B,2,FALSE)</f>
        <v>#N/A</v>
      </c>
      <c r="C460" s="222"/>
      <c r="D460" s="224"/>
      <c r="E460" s="292"/>
      <c r="F460" s="219"/>
      <c r="G460" s="222"/>
      <c r="H460" s="222"/>
      <c r="I460" s="230"/>
      <c r="J460" s="203"/>
      <c r="K460" s="5"/>
      <c r="L460" s="203" t="str">
        <f t="shared" si="35"/>
        <v/>
      </c>
      <c r="M460" s="5" t="e">
        <f t="shared" si="36"/>
        <v>#N/A</v>
      </c>
      <c r="N460" s="3" t="str">
        <f t="shared" si="37"/>
        <v/>
      </c>
    </row>
    <row r="461" spans="1:14" x14ac:dyDescent="0.2">
      <c r="A461" s="219"/>
      <c r="B461" s="251" t="e">
        <f>VLOOKUP(A461,Adr!A:B,2,FALSE)</f>
        <v>#N/A</v>
      </c>
      <c r="C461" s="222"/>
      <c r="D461" s="224"/>
      <c r="E461" s="292"/>
      <c r="F461" s="219"/>
      <c r="G461" s="222"/>
      <c r="H461" s="222"/>
      <c r="I461" s="230"/>
      <c r="J461" s="203"/>
      <c r="K461" s="5"/>
      <c r="L461" s="203" t="str">
        <f t="shared" si="35"/>
        <v/>
      </c>
      <c r="M461" s="5" t="e">
        <f t="shared" si="36"/>
        <v>#N/A</v>
      </c>
      <c r="N461" s="3" t="str">
        <f t="shared" si="37"/>
        <v/>
      </c>
    </row>
    <row r="462" spans="1:14" x14ac:dyDescent="0.2">
      <c r="A462" s="219"/>
      <c r="B462" s="251" t="e">
        <f>VLOOKUP(A462,Adr!A:B,2,FALSE)</f>
        <v>#N/A</v>
      </c>
      <c r="C462" s="222"/>
      <c r="D462" s="224"/>
      <c r="E462" s="292"/>
      <c r="F462" s="219"/>
      <c r="G462" s="205"/>
      <c r="H462" s="222"/>
      <c r="I462" s="230"/>
      <c r="J462" s="203"/>
      <c r="K462" s="5"/>
      <c r="L462" s="203" t="str">
        <f t="shared" si="35"/>
        <v/>
      </c>
      <c r="M462" s="5" t="e">
        <f t="shared" si="36"/>
        <v>#N/A</v>
      </c>
      <c r="N462" s="3" t="str">
        <f t="shared" si="37"/>
        <v/>
      </c>
    </row>
    <row r="463" spans="1:14" x14ac:dyDescent="0.2">
      <c r="A463" s="219"/>
      <c r="B463" s="251" t="e">
        <f>VLOOKUP(A463,Adr!A:B,2,FALSE)</f>
        <v>#N/A</v>
      </c>
      <c r="C463" s="222"/>
      <c r="D463" s="224"/>
      <c r="E463" s="292"/>
      <c r="F463" s="219"/>
      <c r="G463" s="222"/>
      <c r="H463" s="222"/>
      <c r="I463" s="230"/>
      <c r="J463" s="203"/>
      <c r="K463" s="5"/>
      <c r="L463" s="203" t="str">
        <f t="shared" si="35"/>
        <v/>
      </c>
      <c r="M463" s="5" t="e">
        <f t="shared" si="36"/>
        <v>#N/A</v>
      </c>
      <c r="N463" s="3" t="str">
        <f t="shared" si="37"/>
        <v/>
      </c>
    </row>
    <row r="464" spans="1:14" x14ac:dyDescent="0.2">
      <c r="A464" s="219"/>
      <c r="B464" s="251" t="e">
        <f>VLOOKUP(A464,Adr!A:B,2,FALSE)</f>
        <v>#N/A</v>
      </c>
      <c r="C464" s="222"/>
      <c r="D464" s="224"/>
      <c r="E464" s="292"/>
      <c r="F464" s="219"/>
      <c r="G464" s="222"/>
      <c r="H464" s="222"/>
      <c r="I464" s="230"/>
      <c r="J464" s="203"/>
      <c r="K464" s="5"/>
      <c r="L464" s="203" t="str">
        <f t="shared" si="35"/>
        <v/>
      </c>
      <c r="M464" s="5" t="e">
        <f t="shared" si="36"/>
        <v>#N/A</v>
      </c>
      <c r="N464" s="3" t="str">
        <f t="shared" si="37"/>
        <v/>
      </c>
    </row>
    <row r="465" spans="1:14" x14ac:dyDescent="0.2">
      <c r="A465" s="219"/>
      <c r="B465" s="251" t="e">
        <f>VLOOKUP(A465,Adr!A:B,2,FALSE)</f>
        <v>#N/A</v>
      </c>
      <c r="C465" s="227"/>
      <c r="D465" s="224"/>
      <c r="E465" s="292"/>
      <c r="F465" s="219"/>
      <c r="G465" s="222"/>
      <c r="H465" s="222"/>
      <c r="I465" s="230"/>
      <c r="J465" s="203"/>
      <c r="K465" s="5"/>
      <c r="L465" s="203" t="str">
        <f t="shared" si="35"/>
        <v/>
      </c>
      <c r="M465" s="5" t="e">
        <f t="shared" si="36"/>
        <v>#N/A</v>
      </c>
      <c r="N465" s="3" t="str">
        <f t="shared" si="37"/>
        <v/>
      </c>
    </row>
    <row r="466" spans="1:14" x14ac:dyDescent="0.2">
      <c r="A466" s="219"/>
      <c r="B466" s="251" t="e">
        <f>VLOOKUP(A466,Adr!A:B,2,FALSE)</f>
        <v>#N/A</v>
      </c>
      <c r="C466" s="227"/>
      <c r="D466" s="224"/>
      <c r="E466" s="292"/>
      <c r="F466" s="219"/>
      <c r="G466" s="205"/>
      <c r="H466" s="222"/>
      <c r="I466" s="230"/>
      <c r="J466" s="203"/>
      <c r="K466" s="5"/>
      <c r="L466" s="203" t="str">
        <f t="shared" si="35"/>
        <v/>
      </c>
      <c r="M466" s="5" t="e">
        <f t="shared" si="36"/>
        <v>#N/A</v>
      </c>
      <c r="N466" s="3" t="str">
        <f t="shared" si="37"/>
        <v/>
      </c>
    </row>
    <row r="467" spans="1:14" x14ac:dyDescent="0.2">
      <c r="A467" s="219"/>
      <c r="B467" s="251" t="e">
        <f>VLOOKUP(A467,Adr!A:B,2,FALSE)</f>
        <v>#N/A</v>
      </c>
      <c r="C467" s="236"/>
      <c r="D467" s="224"/>
      <c r="E467" s="292"/>
      <c r="F467" s="219"/>
      <c r="G467" s="222"/>
      <c r="H467" s="222"/>
      <c r="I467" s="230"/>
      <c r="J467" s="203"/>
      <c r="K467" s="5"/>
      <c r="L467" s="203" t="str">
        <f t="shared" si="35"/>
        <v/>
      </c>
      <c r="M467" s="5" t="e">
        <f t="shared" si="36"/>
        <v>#N/A</v>
      </c>
      <c r="N467" s="3" t="str">
        <f t="shared" si="37"/>
        <v/>
      </c>
    </row>
    <row r="468" spans="1:14" x14ac:dyDescent="0.2">
      <c r="A468" s="219"/>
      <c r="B468" s="251" t="e">
        <f>VLOOKUP(A468,Adr!A:B,2,FALSE)</f>
        <v>#N/A</v>
      </c>
      <c r="C468" s="236"/>
      <c r="D468" s="224"/>
      <c r="E468" s="292"/>
      <c r="F468" s="219"/>
      <c r="G468" s="222"/>
      <c r="H468" s="222"/>
      <c r="I468" s="230"/>
      <c r="J468" s="203"/>
      <c r="K468" s="5"/>
      <c r="L468" s="203" t="str">
        <f t="shared" si="35"/>
        <v/>
      </c>
      <c r="M468" s="5" t="e">
        <f t="shared" si="36"/>
        <v>#N/A</v>
      </c>
      <c r="N468" s="3" t="str">
        <f t="shared" si="37"/>
        <v/>
      </c>
    </row>
    <row r="469" spans="1:14" x14ac:dyDescent="0.2">
      <c r="A469" s="219"/>
      <c r="B469" s="251" t="e">
        <f>VLOOKUP(A469,Adr!A:B,2,FALSE)</f>
        <v>#N/A</v>
      </c>
      <c r="C469" s="222"/>
      <c r="D469" s="224"/>
      <c r="E469" s="292"/>
      <c r="F469" s="219"/>
      <c r="G469" s="222"/>
      <c r="H469" s="222"/>
      <c r="I469" s="230"/>
      <c r="J469" s="203"/>
      <c r="K469" s="5"/>
      <c r="L469" s="203" t="str">
        <f t="shared" si="35"/>
        <v/>
      </c>
      <c r="M469" s="5" t="e">
        <f t="shared" si="36"/>
        <v>#N/A</v>
      </c>
      <c r="N469" s="3" t="str">
        <f t="shared" si="37"/>
        <v/>
      </c>
    </row>
    <row r="470" spans="1:14" x14ac:dyDescent="0.2">
      <c r="A470" s="202"/>
      <c r="B470" s="251" t="e">
        <f>VLOOKUP(A470,Adr!A:B,2,FALSE)</f>
        <v>#N/A</v>
      </c>
      <c r="C470" s="236"/>
      <c r="D470" s="224"/>
      <c r="E470" s="209"/>
      <c r="F470" s="202"/>
      <c r="G470" s="205"/>
      <c r="H470" s="205"/>
      <c r="I470" s="230"/>
      <c r="J470" s="203"/>
      <c r="K470" s="5"/>
      <c r="L470" s="203" t="str">
        <f t="shared" si="35"/>
        <v/>
      </c>
      <c r="M470" s="5" t="e">
        <f t="shared" si="36"/>
        <v>#N/A</v>
      </c>
      <c r="N470" s="3" t="str">
        <f t="shared" si="37"/>
        <v/>
      </c>
    </row>
    <row r="471" spans="1:14" x14ac:dyDescent="0.2">
      <c r="A471" s="202"/>
      <c r="B471" s="251" t="e">
        <f>VLOOKUP(A471,Adr!A:B,2,FALSE)</f>
        <v>#N/A</v>
      </c>
      <c r="C471" s="236"/>
      <c r="D471" s="223"/>
      <c r="E471" s="209"/>
      <c r="F471" s="202"/>
      <c r="G471" s="205"/>
      <c r="H471" s="205"/>
      <c r="I471" s="230"/>
      <c r="J471" s="203"/>
      <c r="K471" s="5"/>
      <c r="L471" s="203" t="str">
        <f t="shared" si="35"/>
        <v/>
      </c>
      <c r="M471" s="5" t="e">
        <f t="shared" si="36"/>
        <v>#N/A</v>
      </c>
      <c r="N471" s="3" t="str">
        <f t="shared" si="37"/>
        <v/>
      </c>
    </row>
    <row r="472" spans="1:14" x14ac:dyDescent="0.2">
      <c r="A472" s="202"/>
      <c r="B472" s="251" t="e">
        <f>VLOOKUP(A472,Adr!A:B,2,FALSE)</f>
        <v>#N/A</v>
      </c>
      <c r="C472" s="236"/>
      <c r="D472" s="223"/>
      <c r="E472" s="209"/>
      <c r="F472" s="219"/>
      <c r="G472" s="222"/>
      <c r="H472" s="222"/>
      <c r="I472" s="230"/>
      <c r="J472" s="203"/>
      <c r="K472" s="5"/>
      <c r="L472" s="203" t="str">
        <f t="shared" si="35"/>
        <v/>
      </c>
      <c r="M472" s="5" t="e">
        <f t="shared" si="36"/>
        <v>#N/A</v>
      </c>
      <c r="N472" s="3" t="str">
        <f t="shared" si="37"/>
        <v/>
      </c>
    </row>
    <row r="473" spans="1:14" x14ac:dyDescent="0.2">
      <c r="A473" s="202"/>
      <c r="B473" s="251" t="e">
        <f>VLOOKUP(A473,Adr!A:B,2,FALSE)</f>
        <v>#N/A</v>
      </c>
      <c r="C473" s="236"/>
      <c r="D473" s="223"/>
      <c r="E473" s="209"/>
      <c r="F473" s="219"/>
      <c r="G473" s="222"/>
      <c r="H473" s="222"/>
      <c r="I473" s="230"/>
      <c r="J473" s="203"/>
      <c r="K473" s="5"/>
      <c r="L473" s="203" t="str">
        <f t="shared" si="35"/>
        <v/>
      </c>
      <c r="M473" s="5" t="e">
        <f t="shared" si="36"/>
        <v>#N/A</v>
      </c>
      <c r="N473" s="3" t="str">
        <f t="shared" si="37"/>
        <v/>
      </c>
    </row>
    <row r="474" spans="1:14" x14ac:dyDescent="0.2">
      <c r="A474" s="202"/>
      <c r="B474" s="251" t="e">
        <f>VLOOKUP(A474,Adr!A:B,2,FALSE)</f>
        <v>#N/A</v>
      </c>
      <c r="C474" s="236"/>
      <c r="D474" s="223"/>
      <c r="E474" s="209"/>
      <c r="F474" s="219"/>
      <c r="G474" s="222"/>
      <c r="H474" s="222"/>
      <c r="I474" s="230"/>
      <c r="J474" s="203"/>
      <c r="K474" s="5"/>
      <c r="L474" s="203" t="str">
        <f t="shared" si="35"/>
        <v/>
      </c>
      <c r="M474" s="5" t="e">
        <f t="shared" si="36"/>
        <v>#N/A</v>
      </c>
      <c r="N474" s="3" t="str">
        <f t="shared" si="37"/>
        <v/>
      </c>
    </row>
    <row r="475" spans="1:14" x14ac:dyDescent="0.2">
      <c r="A475" s="202"/>
      <c r="B475" s="251" t="e">
        <f>VLOOKUP(A475,Adr!A:B,2,FALSE)</f>
        <v>#N/A</v>
      </c>
      <c r="C475" s="236"/>
      <c r="D475" s="223"/>
      <c r="E475" s="209"/>
      <c r="F475" s="219"/>
      <c r="G475" s="222"/>
      <c r="H475" s="222"/>
      <c r="I475" s="230"/>
      <c r="J475" s="203"/>
      <c r="K475" s="5"/>
      <c r="L475" s="203" t="str">
        <f t="shared" si="35"/>
        <v/>
      </c>
      <c r="M475" s="5" t="e">
        <f t="shared" si="36"/>
        <v>#N/A</v>
      </c>
      <c r="N475" s="3" t="str">
        <f t="shared" si="37"/>
        <v/>
      </c>
    </row>
    <row r="476" spans="1:14" x14ac:dyDescent="0.2">
      <c r="A476" s="202"/>
      <c r="B476" s="251" t="e">
        <f>VLOOKUP(A476,Adr!A:B,2,FALSE)</f>
        <v>#N/A</v>
      </c>
      <c r="C476" s="205"/>
      <c r="D476" s="208"/>
      <c r="E476" s="209"/>
      <c r="F476" s="202"/>
      <c r="G476" s="205"/>
      <c r="H476" s="205"/>
      <c r="I476" s="230"/>
      <c r="J476" s="203"/>
      <c r="K476" s="5"/>
      <c r="L476" s="203" t="str">
        <f t="shared" si="35"/>
        <v/>
      </c>
      <c r="M476" s="5" t="e">
        <f t="shared" si="36"/>
        <v>#N/A</v>
      </c>
      <c r="N476" s="3" t="str">
        <f t="shared" si="37"/>
        <v/>
      </c>
    </row>
    <row r="477" spans="1:14" x14ac:dyDescent="0.2">
      <c r="A477" s="202"/>
      <c r="B477" s="251" t="e">
        <f>VLOOKUP(A477,Adr!A:B,2,FALSE)</f>
        <v>#N/A</v>
      </c>
      <c r="C477" s="236"/>
      <c r="D477" s="223"/>
      <c r="E477" s="209"/>
      <c r="F477" s="219"/>
      <c r="G477" s="222"/>
      <c r="H477" s="222"/>
      <c r="I477" s="230"/>
      <c r="J477" s="203"/>
      <c r="K477" s="5"/>
      <c r="L477" s="203" t="str">
        <f t="shared" si="35"/>
        <v/>
      </c>
      <c r="M477" s="5" t="e">
        <f t="shared" si="36"/>
        <v>#N/A</v>
      </c>
      <c r="N477" s="3" t="str">
        <f t="shared" si="37"/>
        <v/>
      </c>
    </row>
    <row r="478" spans="1:14" x14ac:dyDescent="0.2">
      <c r="A478" s="202"/>
      <c r="B478" s="251" t="e">
        <f>VLOOKUP(A478,Adr!A:B,2,FALSE)</f>
        <v>#N/A</v>
      </c>
      <c r="C478" s="236"/>
      <c r="D478" s="223"/>
      <c r="E478" s="209"/>
      <c r="F478" s="219"/>
      <c r="G478" s="222"/>
      <c r="H478" s="222"/>
      <c r="I478" s="230"/>
      <c r="J478" s="203"/>
      <c r="K478" s="5"/>
      <c r="L478" s="203" t="str">
        <f t="shared" si="35"/>
        <v/>
      </c>
      <c r="M478" s="5" t="e">
        <f t="shared" si="36"/>
        <v>#N/A</v>
      </c>
      <c r="N478" s="3" t="str">
        <f t="shared" si="37"/>
        <v/>
      </c>
    </row>
    <row r="479" spans="1:14" x14ac:dyDescent="0.2">
      <c r="A479" s="202"/>
      <c r="B479" s="251" t="e">
        <f>VLOOKUP(A479,Adr!A:B,2,FALSE)</f>
        <v>#N/A</v>
      </c>
      <c r="C479" s="236"/>
      <c r="D479" s="224"/>
      <c r="E479" s="209"/>
      <c r="F479" s="202"/>
      <c r="G479" s="205"/>
      <c r="H479" s="205"/>
      <c r="I479" s="230"/>
      <c r="J479" s="203"/>
      <c r="K479" s="5"/>
      <c r="L479" s="203" t="str">
        <f t="shared" si="35"/>
        <v/>
      </c>
      <c r="M479" s="5" t="e">
        <f t="shared" si="36"/>
        <v>#N/A</v>
      </c>
      <c r="N479" s="3" t="str">
        <f t="shared" si="37"/>
        <v/>
      </c>
    </row>
    <row r="480" spans="1:14" x14ac:dyDescent="0.2">
      <c r="A480" s="202"/>
      <c r="B480" s="251" t="e">
        <f>VLOOKUP(A480,Adr!A:B,2,FALSE)</f>
        <v>#N/A</v>
      </c>
      <c r="C480" s="236"/>
      <c r="D480" s="223"/>
      <c r="E480" s="209"/>
      <c r="F480" s="202"/>
      <c r="G480" s="205"/>
      <c r="H480" s="205"/>
      <c r="I480" s="230"/>
      <c r="J480" s="203"/>
      <c r="K480" s="5"/>
      <c r="L480" s="203" t="str">
        <f t="shared" si="35"/>
        <v/>
      </c>
      <c r="M480" s="5" t="e">
        <f t="shared" si="36"/>
        <v>#N/A</v>
      </c>
      <c r="N480" s="3" t="str">
        <f t="shared" si="37"/>
        <v/>
      </c>
    </row>
    <row r="481" spans="1:14" x14ac:dyDescent="0.2">
      <c r="A481" s="242"/>
      <c r="B481" s="251" t="e">
        <f>VLOOKUP(A481,Adr!A:B,2,FALSE)</f>
        <v>#N/A</v>
      </c>
      <c r="C481" s="205"/>
      <c r="D481" s="208"/>
      <c r="E481" s="209"/>
      <c r="F481" s="202"/>
      <c r="G481" s="265"/>
      <c r="H481" s="205"/>
      <c r="I481" s="230"/>
      <c r="J481" s="203"/>
      <c r="K481" s="5"/>
      <c r="L481" s="203" t="str">
        <f t="shared" si="35"/>
        <v/>
      </c>
      <c r="M481" s="5" t="e">
        <f t="shared" si="36"/>
        <v>#N/A</v>
      </c>
      <c r="N481" s="3" t="str">
        <f t="shared" si="37"/>
        <v/>
      </c>
    </row>
    <row r="482" spans="1:14" x14ac:dyDescent="0.2">
      <c r="A482" s="242"/>
      <c r="B482" s="251" t="e">
        <f>VLOOKUP(A482,Adr!A:B,2,FALSE)</f>
        <v>#N/A</v>
      </c>
      <c r="C482" s="205"/>
      <c r="D482" s="208"/>
      <c r="E482" s="209"/>
      <c r="F482" s="202"/>
      <c r="G482" s="265"/>
      <c r="H482" s="205"/>
      <c r="I482" s="230"/>
      <c r="J482" s="203"/>
      <c r="K482" s="5"/>
      <c r="L482" s="203" t="str">
        <f t="shared" si="35"/>
        <v/>
      </c>
      <c r="M482" s="5" t="e">
        <f t="shared" si="36"/>
        <v>#N/A</v>
      </c>
      <c r="N482" s="3" t="str">
        <f t="shared" si="37"/>
        <v/>
      </c>
    </row>
    <row r="483" spans="1:14" x14ac:dyDescent="0.2">
      <c r="A483" s="219"/>
      <c r="B483" s="251" t="e">
        <f>VLOOKUP(A483,Adr!A:B,2,FALSE)</f>
        <v>#N/A</v>
      </c>
      <c r="C483" s="222"/>
      <c r="D483" s="224"/>
      <c r="E483" s="292"/>
      <c r="F483" s="219"/>
      <c r="G483" s="222"/>
      <c r="H483" s="222"/>
      <c r="I483" s="230"/>
      <c r="J483" s="203"/>
      <c r="K483" s="5"/>
      <c r="L483" s="203" t="str">
        <f t="shared" si="35"/>
        <v/>
      </c>
      <c r="M483" s="5" t="e">
        <f t="shared" si="36"/>
        <v>#N/A</v>
      </c>
      <c r="N483" s="3" t="str">
        <f t="shared" si="37"/>
        <v/>
      </c>
    </row>
    <row r="484" spans="1:14" x14ac:dyDescent="0.2">
      <c r="A484" s="202"/>
      <c r="B484" s="251" t="e">
        <f>VLOOKUP(A484,Adr!A:B,2,FALSE)</f>
        <v>#N/A</v>
      </c>
      <c r="C484" s="236"/>
      <c r="D484" s="223"/>
      <c r="E484" s="209"/>
      <c r="F484" s="202"/>
      <c r="G484" s="205"/>
      <c r="H484" s="205"/>
      <c r="I484" s="230"/>
      <c r="J484" s="203"/>
      <c r="K484" s="5"/>
      <c r="L484" s="203" t="str">
        <f t="shared" si="35"/>
        <v/>
      </c>
      <c r="M484" s="5" t="e">
        <f t="shared" si="36"/>
        <v>#N/A</v>
      </c>
      <c r="N484" s="3" t="str">
        <f t="shared" si="37"/>
        <v/>
      </c>
    </row>
    <row r="485" spans="1:14" x14ac:dyDescent="0.2">
      <c r="A485" s="202"/>
      <c r="B485" s="251" t="e">
        <f>VLOOKUP(A485,Adr!A:B,2,FALSE)</f>
        <v>#N/A</v>
      </c>
      <c r="C485" s="236"/>
      <c r="D485" s="223"/>
      <c r="E485" s="209"/>
      <c r="F485" s="202"/>
      <c r="G485" s="205"/>
      <c r="H485" s="205"/>
      <c r="I485" s="230"/>
      <c r="J485" s="203"/>
      <c r="K485" s="5"/>
      <c r="L485" s="203" t="str">
        <f t="shared" si="35"/>
        <v/>
      </c>
      <c r="M485" s="5" t="e">
        <f t="shared" si="36"/>
        <v>#N/A</v>
      </c>
      <c r="N485" s="3" t="str">
        <f t="shared" si="37"/>
        <v/>
      </c>
    </row>
    <row r="486" spans="1:14" x14ac:dyDescent="0.2">
      <c r="A486" s="202"/>
      <c r="B486" s="251" t="e">
        <f>VLOOKUP(A486,Adr!A:B,2,FALSE)</f>
        <v>#N/A</v>
      </c>
      <c r="C486" s="236"/>
      <c r="D486" s="223"/>
      <c r="E486" s="209"/>
      <c r="F486" s="202"/>
      <c r="G486" s="205"/>
      <c r="H486" s="205"/>
      <c r="I486" s="230"/>
      <c r="J486" s="203"/>
      <c r="K486" s="5"/>
      <c r="L486" s="203" t="str">
        <f t="shared" si="35"/>
        <v/>
      </c>
      <c r="M486" s="5" t="e">
        <f t="shared" si="36"/>
        <v>#N/A</v>
      </c>
      <c r="N486" s="3" t="str">
        <f t="shared" si="37"/>
        <v/>
      </c>
    </row>
    <row r="487" spans="1:14" x14ac:dyDescent="0.2">
      <c r="A487" s="202"/>
      <c r="B487" s="251" t="e">
        <f>VLOOKUP(A487,Adr!A:B,2,FALSE)</f>
        <v>#N/A</v>
      </c>
      <c r="C487" s="236"/>
      <c r="D487" s="223"/>
      <c r="E487" s="209"/>
      <c r="F487" s="202"/>
      <c r="G487" s="205"/>
      <c r="H487" s="205"/>
      <c r="I487" s="230"/>
      <c r="J487" s="203"/>
      <c r="K487" s="5"/>
      <c r="L487" s="203" t="str">
        <f t="shared" si="35"/>
        <v/>
      </c>
      <c r="M487" s="5" t="e">
        <f t="shared" si="36"/>
        <v>#N/A</v>
      </c>
      <c r="N487" s="3" t="str">
        <f t="shared" si="37"/>
        <v/>
      </c>
    </row>
    <row r="488" spans="1:14" x14ac:dyDescent="0.2">
      <c r="A488" s="202"/>
      <c r="B488" s="251" t="e">
        <f>VLOOKUP(A488,Adr!A:B,2,FALSE)</f>
        <v>#N/A</v>
      </c>
      <c r="C488" s="236"/>
      <c r="D488" s="223"/>
      <c r="E488" s="209"/>
      <c r="F488" s="202"/>
      <c r="G488" s="205"/>
      <c r="H488" s="205"/>
      <c r="I488" s="230"/>
      <c r="J488" s="203"/>
      <c r="K488" s="5"/>
      <c r="L488" s="203" t="str">
        <f t="shared" si="35"/>
        <v/>
      </c>
      <c r="M488" s="5" t="e">
        <f t="shared" si="36"/>
        <v>#N/A</v>
      </c>
      <c r="N488" s="3" t="str">
        <f t="shared" si="37"/>
        <v/>
      </c>
    </row>
    <row r="489" spans="1:14" x14ac:dyDescent="0.2">
      <c r="A489" s="202"/>
      <c r="B489" s="251" t="e">
        <f>VLOOKUP(A489,Adr!A:B,2,FALSE)</f>
        <v>#N/A</v>
      </c>
      <c r="C489" s="236"/>
      <c r="D489" s="223"/>
      <c r="E489" s="209"/>
      <c r="F489" s="202"/>
      <c r="G489" s="205"/>
      <c r="H489" s="205"/>
      <c r="I489" s="230"/>
      <c r="J489" s="203"/>
      <c r="K489" s="5"/>
      <c r="L489" s="203" t="str">
        <f t="shared" si="35"/>
        <v/>
      </c>
      <c r="M489" s="5" t="e">
        <f t="shared" si="36"/>
        <v>#N/A</v>
      </c>
      <c r="N489" s="3" t="str">
        <f t="shared" si="37"/>
        <v/>
      </c>
    </row>
    <row r="490" spans="1:14" x14ac:dyDescent="0.2">
      <c r="A490" s="238"/>
      <c r="B490" s="251" t="e">
        <f>VLOOKUP(A490,Adr!A:B,2,FALSE)</f>
        <v>#N/A</v>
      </c>
      <c r="C490" s="205"/>
      <c r="D490" s="208"/>
      <c r="E490" s="209"/>
      <c r="F490" s="202"/>
      <c r="G490" s="265"/>
      <c r="H490" s="205"/>
      <c r="I490" s="230"/>
      <c r="J490" s="203"/>
      <c r="K490" s="5"/>
      <c r="L490" s="203" t="str">
        <f t="shared" si="35"/>
        <v/>
      </c>
      <c r="M490" s="5" t="e">
        <f t="shared" si="36"/>
        <v>#N/A</v>
      </c>
      <c r="N490" s="3" t="str">
        <f t="shared" si="37"/>
        <v/>
      </c>
    </row>
    <row r="491" spans="1:14" x14ac:dyDescent="0.2">
      <c r="A491" s="202"/>
      <c r="B491" s="251" t="e">
        <f>VLOOKUP(A491,Adr!A:B,2,FALSE)</f>
        <v>#N/A</v>
      </c>
      <c r="C491" s="236"/>
      <c r="D491" s="223"/>
      <c r="E491" s="209"/>
      <c r="F491" s="219"/>
      <c r="G491" s="222"/>
      <c r="H491" s="222"/>
      <c r="I491" s="230"/>
      <c r="J491" s="203"/>
      <c r="K491" s="5"/>
      <c r="L491" s="203" t="str">
        <f t="shared" si="35"/>
        <v/>
      </c>
      <c r="M491" s="5" t="e">
        <f t="shared" si="36"/>
        <v>#N/A</v>
      </c>
      <c r="N491" s="3" t="str">
        <f t="shared" si="37"/>
        <v/>
      </c>
    </row>
    <row r="492" spans="1:14" x14ac:dyDescent="0.2">
      <c r="A492" s="202"/>
      <c r="B492" s="251" t="e">
        <f>VLOOKUP(A492,Adr!A:B,2,FALSE)</f>
        <v>#N/A</v>
      </c>
      <c r="C492" s="236"/>
      <c r="D492" s="223"/>
      <c r="E492" s="209"/>
      <c r="F492" s="219"/>
      <c r="G492" s="222"/>
      <c r="H492" s="222"/>
      <c r="I492" s="230"/>
      <c r="J492" s="203"/>
      <c r="K492" s="5"/>
      <c r="L492" s="203" t="str">
        <f t="shared" si="35"/>
        <v/>
      </c>
      <c r="M492" s="5" t="e">
        <f t="shared" si="36"/>
        <v>#N/A</v>
      </c>
      <c r="N492" s="3" t="str">
        <f t="shared" si="37"/>
        <v/>
      </c>
    </row>
    <row r="493" spans="1:14" x14ac:dyDescent="0.2">
      <c r="A493" s="202"/>
      <c r="B493" s="251" t="e">
        <f>VLOOKUP(A493,Adr!A:B,2,FALSE)</f>
        <v>#N/A</v>
      </c>
      <c r="C493" s="236"/>
      <c r="D493" s="223"/>
      <c r="E493" s="209"/>
      <c r="F493" s="219"/>
      <c r="G493" s="222"/>
      <c r="H493" s="222"/>
      <c r="I493" s="230"/>
      <c r="J493" s="203"/>
      <c r="K493" s="5"/>
      <c r="L493" s="203" t="str">
        <f t="shared" si="35"/>
        <v/>
      </c>
      <c r="M493" s="5" t="e">
        <f t="shared" si="36"/>
        <v>#N/A</v>
      </c>
      <c r="N493" s="3" t="str">
        <f t="shared" si="37"/>
        <v/>
      </c>
    </row>
    <row r="494" spans="1:14" x14ac:dyDescent="0.2">
      <c r="A494" s="202"/>
      <c r="B494" s="251" t="e">
        <f>VLOOKUP(A494,Adr!A:B,2,FALSE)</f>
        <v>#N/A</v>
      </c>
      <c r="C494" s="236"/>
      <c r="D494" s="223"/>
      <c r="E494" s="209"/>
      <c r="F494" s="219"/>
      <c r="G494" s="222"/>
      <c r="H494" s="222"/>
      <c r="I494" s="230"/>
      <c r="J494" s="203"/>
      <c r="K494" s="5"/>
      <c r="L494" s="203" t="str">
        <f t="shared" si="35"/>
        <v/>
      </c>
      <c r="M494" s="5" t="e">
        <f t="shared" si="36"/>
        <v>#N/A</v>
      </c>
      <c r="N494" s="3" t="str">
        <f t="shared" si="37"/>
        <v/>
      </c>
    </row>
    <row r="495" spans="1:14" x14ac:dyDescent="0.2">
      <c r="A495" s="202"/>
      <c r="B495" s="251" t="e">
        <f>VLOOKUP(A495,Adr!A:B,2,FALSE)</f>
        <v>#N/A</v>
      </c>
      <c r="C495" s="236"/>
      <c r="D495" s="223"/>
      <c r="E495" s="209"/>
      <c r="F495" s="219"/>
      <c r="G495" s="222"/>
      <c r="H495" s="222"/>
      <c r="I495" s="230"/>
      <c r="J495" s="203"/>
      <c r="K495" s="5"/>
      <c r="L495" s="203" t="str">
        <f t="shared" si="35"/>
        <v/>
      </c>
      <c r="M495" s="5" t="e">
        <f t="shared" si="36"/>
        <v>#N/A</v>
      </c>
      <c r="N495" s="3" t="str">
        <f t="shared" si="37"/>
        <v/>
      </c>
    </row>
    <row r="496" spans="1:14" x14ac:dyDescent="0.2">
      <c r="A496" s="202"/>
      <c r="B496" s="251" t="e">
        <f>VLOOKUP(A496,Adr!A:B,2,FALSE)</f>
        <v>#N/A</v>
      </c>
      <c r="C496" s="236"/>
      <c r="D496" s="223"/>
      <c r="E496" s="209"/>
      <c r="F496" s="219"/>
      <c r="G496" s="222"/>
      <c r="H496" s="222"/>
      <c r="I496" s="230"/>
      <c r="J496" s="203"/>
      <c r="K496" s="5"/>
      <c r="L496" s="203" t="str">
        <f t="shared" si="35"/>
        <v/>
      </c>
      <c r="M496" s="5" t="e">
        <f t="shared" si="36"/>
        <v>#N/A</v>
      </c>
      <c r="N496" s="3" t="str">
        <f t="shared" si="37"/>
        <v/>
      </c>
    </row>
    <row r="497" spans="1:14" x14ac:dyDescent="0.2">
      <c r="A497" s="238"/>
      <c r="B497" s="251" t="e">
        <f>VLOOKUP(A497,Adr!A:B,2,FALSE)</f>
        <v>#N/A</v>
      </c>
      <c r="C497" s="205"/>
      <c r="D497" s="208"/>
      <c r="E497" s="209"/>
      <c r="F497" s="202"/>
      <c r="G497" s="265"/>
      <c r="H497" s="205"/>
      <c r="I497" s="230"/>
      <c r="J497" s="203"/>
      <c r="K497" s="5"/>
      <c r="L497" s="203" t="str">
        <f t="shared" si="35"/>
        <v/>
      </c>
      <c r="M497" s="5" t="e">
        <f t="shared" si="36"/>
        <v>#N/A</v>
      </c>
      <c r="N497" s="3" t="str">
        <f t="shared" si="37"/>
        <v/>
      </c>
    </row>
    <row r="498" spans="1:14" x14ac:dyDescent="0.2">
      <c r="A498" s="238"/>
      <c r="B498" s="251" t="e">
        <f>VLOOKUP(A498,Adr!A:B,2,FALSE)</f>
        <v>#N/A</v>
      </c>
      <c r="C498" s="205"/>
      <c r="D498" s="208"/>
      <c r="E498" s="209"/>
      <c r="F498" s="202"/>
      <c r="G498" s="265"/>
      <c r="H498" s="205"/>
      <c r="I498" s="230"/>
      <c r="J498" s="203"/>
      <c r="K498" s="5"/>
      <c r="L498" s="203" t="str">
        <f t="shared" si="35"/>
        <v/>
      </c>
      <c r="M498" s="5" t="e">
        <f t="shared" si="36"/>
        <v>#N/A</v>
      </c>
      <c r="N498" s="3" t="str">
        <f t="shared" si="37"/>
        <v/>
      </c>
    </row>
    <row r="499" spans="1:14" x14ac:dyDescent="0.2">
      <c r="A499" s="202"/>
      <c r="B499" s="251" t="e">
        <f>VLOOKUP(A499,Adr!A:B,2,FALSE)</f>
        <v>#N/A</v>
      </c>
      <c r="C499" s="236"/>
      <c r="D499" s="223"/>
      <c r="E499" s="209"/>
      <c r="F499" s="219"/>
      <c r="G499" s="222"/>
      <c r="H499" s="222"/>
      <c r="I499" s="230"/>
      <c r="J499" s="203"/>
      <c r="K499" s="5"/>
      <c r="L499" s="203" t="str">
        <f t="shared" si="35"/>
        <v/>
      </c>
      <c r="M499" s="5" t="e">
        <f t="shared" si="36"/>
        <v>#N/A</v>
      </c>
      <c r="N499" s="3" t="str">
        <f t="shared" si="37"/>
        <v/>
      </c>
    </row>
    <row r="500" spans="1:14" x14ac:dyDescent="0.2">
      <c r="A500" s="219"/>
      <c r="B500" s="251" t="e">
        <f>VLOOKUP(A500,Adr!A:B,2,FALSE)</f>
        <v>#N/A</v>
      </c>
      <c r="C500" s="222"/>
      <c r="D500" s="224"/>
      <c r="E500" s="292"/>
      <c r="F500" s="219"/>
      <c r="G500" s="222"/>
      <c r="H500" s="222"/>
      <c r="I500" s="230"/>
      <c r="J500" s="203"/>
      <c r="K500" s="5"/>
      <c r="L500" s="203" t="str">
        <f t="shared" si="35"/>
        <v/>
      </c>
      <c r="M500" s="5" t="e">
        <f t="shared" si="36"/>
        <v>#N/A</v>
      </c>
      <c r="N500" s="3" t="str">
        <f t="shared" si="37"/>
        <v/>
      </c>
    </row>
    <row r="501" spans="1:14" x14ac:dyDescent="0.2">
      <c r="A501" s="219"/>
      <c r="B501" s="251" t="e">
        <f>VLOOKUP(A501,Adr!A:B,2,FALSE)</f>
        <v>#N/A</v>
      </c>
      <c r="C501" s="222"/>
      <c r="D501" s="224"/>
      <c r="E501" s="292"/>
      <c r="F501" s="219"/>
      <c r="G501" s="222"/>
      <c r="H501" s="222"/>
      <c r="I501" s="230"/>
      <c r="J501" s="203"/>
      <c r="K501" s="5"/>
      <c r="L501" s="203" t="str">
        <f t="shared" si="35"/>
        <v/>
      </c>
      <c r="M501" s="5" t="e">
        <f t="shared" si="36"/>
        <v>#N/A</v>
      </c>
      <c r="N501" s="3" t="str">
        <f t="shared" si="37"/>
        <v/>
      </c>
    </row>
    <row r="502" spans="1:14" x14ac:dyDescent="0.2">
      <c r="A502" s="219"/>
      <c r="B502" s="251" t="e">
        <f>VLOOKUP(A502,Adr!A:B,2,FALSE)</f>
        <v>#N/A</v>
      </c>
      <c r="C502" s="222"/>
      <c r="D502" s="224"/>
      <c r="E502" s="292"/>
      <c r="F502" s="219"/>
      <c r="G502" s="222"/>
      <c r="H502" s="222"/>
      <c r="I502" s="230"/>
      <c r="J502" s="203"/>
      <c r="K502" s="5"/>
      <c r="L502" s="203" t="str">
        <f t="shared" si="35"/>
        <v/>
      </c>
      <c r="M502" s="5" t="e">
        <f t="shared" si="36"/>
        <v>#N/A</v>
      </c>
      <c r="N502" s="3" t="str">
        <f t="shared" si="37"/>
        <v/>
      </c>
    </row>
    <row r="503" spans="1:14" x14ac:dyDescent="0.2">
      <c r="A503" s="238"/>
      <c r="B503" s="251" t="e">
        <f>VLOOKUP(A503,Adr!A:B,2,FALSE)</f>
        <v>#N/A</v>
      </c>
      <c r="C503" s="205"/>
      <c r="D503" s="208"/>
      <c r="E503" s="209"/>
      <c r="F503" s="202"/>
      <c r="G503" s="265"/>
      <c r="H503" s="205"/>
      <c r="I503" s="230"/>
      <c r="J503" s="203"/>
      <c r="K503" s="5"/>
      <c r="L503" s="203" t="str">
        <f t="shared" si="35"/>
        <v/>
      </c>
      <c r="M503" s="5" t="e">
        <f t="shared" si="36"/>
        <v>#N/A</v>
      </c>
      <c r="N503" s="3" t="str">
        <f t="shared" si="37"/>
        <v/>
      </c>
    </row>
    <row r="504" spans="1:14" x14ac:dyDescent="0.2">
      <c r="A504" s="238"/>
      <c r="B504" s="251" t="e">
        <f>VLOOKUP(A504,Adr!A:B,2,FALSE)</f>
        <v>#N/A</v>
      </c>
      <c r="C504" s="205"/>
      <c r="D504" s="208"/>
      <c r="E504" s="209"/>
      <c r="F504" s="202"/>
      <c r="G504" s="265"/>
      <c r="H504" s="205"/>
      <c r="I504" s="230"/>
      <c r="J504" s="203"/>
      <c r="K504" s="5"/>
      <c r="L504" s="203" t="str">
        <f t="shared" si="35"/>
        <v/>
      </c>
      <c r="M504" s="5" t="e">
        <f t="shared" si="36"/>
        <v>#N/A</v>
      </c>
      <c r="N504" s="3" t="str">
        <f t="shared" si="37"/>
        <v/>
      </c>
    </row>
    <row r="505" spans="1:14" x14ac:dyDescent="0.2">
      <c r="A505" s="238"/>
      <c r="B505" s="251" t="e">
        <f>VLOOKUP(A505,Adr!A:B,2,FALSE)</f>
        <v>#N/A</v>
      </c>
      <c r="C505" s="205"/>
      <c r="D505" s="208"/>
      <c r="E505" s="209"/>
      <c r="F505" s="202"/>
      <c r="G505" s="265"/>
      <c r="H505" s="205"/>
      <c r="I505" s="230"/>
      <c r="J505" s="203"/>
      <c r="K505" s="5"/>
      <c r="L505" s="203" t="str">
        <f t="shared" si="35"/>
        <v/>
      </c>
      <c r="M505" s="5" t="e">
        <f t="shared" si="36"/>
        <v>#N/A</v>
      </c>
      <c r="N505" s="3" t="str">
        <f t="shared" si="37"/>
        <v/>
      </c>
    </row>
    <row r="506" spans="1:14" x14ac:dyDescent="0.2">
      <c r="A506" s="202"/>
      <c r="B506" s="251" t="e">
        <f>VLOOKUP(A506,Adr!A:B,2,FALSE)</f>
        <v>#N/A</v>
      </c>
      <c r="C506" s="236"/>
      <c r="D506" s="223"/>
      <c r="E506" s="209"/>
      <c r="F506" s="202"/>
      <c r="G506" s="205"/>
      <c r="H506" s="205"/>
      <c r="I506" s="230"/>
      <c r="J506" s="203"/>
      <c r="K506" s="5"/>
      <c r="L506" s="203" t="str">
        <f t="shared" si="35"/>
        <v/>
      </c>
      <c r="M506" s="5" t="e">
        <f t="shared" si="36"/>
        <v>#N/A</v>
      </c>
      <c r="N506" s="3" t="str">
        <f t="shared" si="37"/>
        <v/>
      </c>
    </row>
    <row r="507" spans="1:14" x14ac:dyDescent="0.2">
      <c r="A507" s="202"/>
      <c r="B507" s="251" t="e">
        <f>VLOOKUP(A507,Adr!A:B,2,FALSE)</f>
        <v>#N/A</v>
      </c>
      <c r="C507" s="236"/>
      <c r="D507" s="223"/>
      <c r="E507" s="209"/>
      <c r="F507" s="202"/>
      <c r="G507" s="205"/>
      <c r="H507" s="205"/>
      <c r="I507" s="230"/>
      <c r="J507" s="203"/>
      <c r="K507" s="5"/>
      <c r="L507" s="203" t="str">
        <f t="shared" si="35"/>
        <v/>
      </c>
      <c r="M507" s="5" t="e">
        <f t="shared" si="36"/>
        <v>#N/A</v>
      </c>
      <c r="N507" s="3" t="str">
        <f t="shared" si="37"/>
        <v/>
      </c>
    </row>
    <row r="508" spans="1:14" x14ac:dyDescent="0.2">
      <c r="A508" s="202"/>
      <c r="B508" s="251" t="e">
        <f>VLOOKUP(A508,Adr!A:B,2,FALSE)</f>
        <v>#N/A</v>
      </c>
      <c r="C508" s="236"/>
      <c r="D508" s="223"/>
      <c r="E508" s="209"/>
      <c r="F508" s="202"/>
      <c r="G508" s="205"/>
      <c r="H508" s="205"/>
      <c r="I508" s="230"/>
      <c r="J508" s="203"/>
      <c r="K508" s="5"/>
      <c r="L508" s="203" t="str">
        <f t="shared" si="35"/>
        <v/>
      </c>
      <c r="M508" s="5" t="e">
        <f t="shared" si="36"/>
        <v>#N/A</v>
      </c>
      <c r="N508" s="3" t="str">
        <f t="shared" si="37"/>
        <v/>
      </c>
    </row>
    <row r="509" spans="1:14" x14ac:dyDescent="0.2">
      <c r="A509" s="202"/>
      <c r="B509" s="251" t="e">
        <f>VLOOKUP(A509,Adr!A:B,2,FALSE)</f>
        <v>#N/A</v>
      </c>
      <c r="C509" s="236"/>
      <c r="D509" s="223"/>
      <c r="E509" s="209"/>
      <c r="F509" s="202"/>
      <c r="G509" s="205"/>
      <c r="H509" s="205"/>
      <c r="I509" s="230"/>
      <c r="J509" s="203"/>
      <c r="K509" s="5"/>
      <c r="L509" s="203" t="str">
        <f t="shared" si="35"/>
        <v/>
      </c>
      <c r="M509" s="5" t="e">
        <f t="shared" si="36"/>
        <v>#N/A</v>
      </c>
      <c r="N509" s="3" t="str">
        <f t="shared" si="37"/>
        <v/>
      </c>
    </row>
    <row r="510" spans="1:14" x14ac:dyDescent="0.2">
      <c r="A510" s="202"/>
      <c r="B510" s="251" t="e">
        <f>VLOOKUP(A510,Adr!A:B,2,FALSE)</f>
        <v>#N/A</v>
      </c>
      <c r="C510" s="236"/>
      <c r="D510" s="223"/>
      <c r="E510" s="209"/>
      <c r="F510" s="202"/>
      <c r="G510" s="205"/>
      <c r="H510" s="205"/>
      <c r="I510" s="230"/>
      <c r="J510" s="203"/>
      <c r="K510" s="5"/>
      <c r="L510" s="203" t="str">
        <f t="shared" si="35"/>
        <v/>
      </c>
      <c r="M510" s="5" t="e">
        <f t="shared" si="36"/>
        <v>#N/A</v>
      </c>
      <c r="N510" s="3" t="str">
        <f t="shared" si="37"/>
        <v/>
      </c>
    </row>
    <row r="511" spans="1:14" x14ac:dyDescent="0.2">
      <c r="A511" s="242"/>
      <c r="B511" s="251" t="e">
        <f>VLOOKUP(A511,Adr!A:B,2,FALSE)</f>
        <v>#N/A</v>
      </c>
      <c r="C511" s="205"/>
      <c r="D511" s="208"/>
      <c r="E511" s="209"/>
      <c r="F511" s="202"/>
      <c r="G511" s="265"/>
      <c r="H511" s="205"/>
      <c r="I511" s="230"/>
      <c r="J511" s="203"/>
      <c r="K511" s="5"/>
      <c r="L511" s="203" t="str">
        <f t="shared" si="35"/>
        <v/>
      </c>
      <c r="M511" s="5" t="e">
        <f t="shared" si="36"/>
        <v>#N/A</v>
      </c>
      <c r="N511" s="3" t="str">
        <f t="shared" si="37"/>
        <v/>
      </c>
    </row>
    <row r="512" spans="1:14" x14ac:dyDescent="0.2">
      <c r="A512" s="202"/>
      <c r="B512" s="251" t="e">
        <f>VLOOKUP(A512,Adr!A:B,2,FALSE)</f>
        <v>#N/A</v>
      </c>
      <c r="C512" s="236"/>
      <c r="D512" s="223"/>
      <c r="E512" s="209"/>
      <c r="F512" s="202"/>
      <c r="G512" s="205"/>
      <c r="H512" s="205"/>
      <c r="I512" s="230"/>
      <c r="J512" s="203"/>
      <c r="K512" s="5"/>
      <c r="L512" s="203" t="str">
        <f t="shared" si="35"/>
        <v/>
      </c>
      <c r="M512" s="5" t="e">
        <f t="shared" si="36"/>
        <v>#N/A</v>
      </c>
      <c r="N512" s="3" t="str">
        <f t="shared" si="37"/>
        <v/>
      </c>
    </row>
    <row r="513" spans="1:14" x14ac:dyDescent="0.2">
      <c r="A513" s="242"/>
      <c r="B513" s="251" t="e">
        <f>VLOOKUP(A513,Adr!A:B,2,FALSE)</f>
        <v>#N/A</v>
      </c>
      <c r="C513" s="205"/>
      <c r="D513" s="208"/>
      <c r="E513" s="209"/>
      <c r="F513" s="202"/>
      <c r="G513" s="265"/>
      <c r="H513" s="205"/>
      <c r="I513" s="230"/>
      <c r="J513" s="203"/>
      <c r="K513" s="5"/>
      <c r="L513" s="203" t="str">
        <f t="shared" si="35"/>
        <v/>
      </c>
      <c r="M513" s="5" t="e">
        <f t="shared" si="36"/>
        <v>#N/A</v>
      </c>
      <c r="N513" s="3" t="str">
        <f t="shared" si="37"/>
        <v/>
      </c>
    </row>
    <row r="514" spans="1:14" x14ac:dyDescent="0.2">
      <c r="A514" s="202"/>
      <c r="B514" s="251" t="e">
        <f>VLOOKUP(A514,Adr!A:B,2,FALSE)</f>
        <v>#N/A</v>
      </c>
      <c r="C514" s="236"/>
      <c r="D514" s="223"/>
      <c r="E514" s="209"/>
      <c r="F514" s="202"/>
      <c r="G514" s="205"/>
      <c r="H514" s="205"/>
      <c r="I514" s="230"/>
      <c r="J514" s="203"/>
      <c r="K514" s="5"/>
      <c r="L514" s="203" t="str">
        <f t="shared" si="35"/>
        <v/>
      </c>
      <c r="M514" s="5" t="e">
        <f t="shared" si="36"/>
        <v>#N/A</v>
      </c>
      <c r="N514" s="3" t="str">
        <f t="shared" si="37"/>
        <v/>
      </c>
    </row>
    <row r="515" spans="1:14" x14ac:dyDescent="0.2">
      <c r="A515" s="202"/>
      <c r="B515" s="251" t="e">
        <f>VLOOKUP(A515,Adr!A:B,2,FALSE)</f>
        <v>#N/A</v>
      </c>
      <c r="C515" s="236"/>
      <c r="D515" s="223"/>
      <c r="E515" s="209"/>
      <c r="F515" s="202"/>
      <c r="G515" s="205"/>
      <c r="H515" s="205"/>
      <c r="I515" s="230"/>
      <c r="J515" s="203"/>
      <c r="K515" s="5"/>
      <c r="L515" s="203" t="str">
        <f t="shared" si="35"/>
        <v/>
      </c>
      <c r="M515" s="5" t="e">
        <f t="shared" si="36"/>
        <v>#N/A</v>
      </c>
      <c r="N515" s="3" t="str">
        <f t="shared" si="37"/>
        <v/>
      </c>
    </row>
    <row r="516" spans="1:14" x14ac:dyDescent="0.2">
      <c r="A516" s="202"/>
      <c r="B516" s="251" t="e">
        <f>VLOOKUP(A516,Adr!A:B,2,FALSE)</f>
        <v>#N/A</v>
      </c>
      <c r="C516" s="236"/>
      <c r="D516" s="223"/>
      <c r="E516" s="209"/>
      <c r="F516" s="202"/>
      <c r="G516" s="205"/>
      <c r="H516" s="205"/>
      <c r="I516" s="230"/>
      <c r="J516" s="203"/>
      <c r="K516" s="5"/>
      <c r="L516" s="203" t="str">
        <f t="shared" si="35"/>
        <v/>
      </c>
      <c r="M516" s="5" t="e">
        <f t="shared" si="36"/>
        <v>#N/A</v>
      </c>
      <c r="N516" s="3" t="str">
        <f t="shared" si="37"/>
        <v/>
      </c>
    </row>
    <row r="517" spans="1:14" x14ac:dyDescent="0.2">
      <c r="A517" s="202"/>
      <c r="B517" s="251" t="e">
        <f>VLOOKUP(A517,Adr!A:B,2,FALSE)</f>
        <v>#N/A</v>
      </c>
      <c r="C517" s="236"/>
      <c r="D517" s="223"/>
      <c r="E517" s="209"/>
      <c r="F517" s="202"/>
      <c r="G517" s="205"/>
      <c r="H517" s="205"/>
      <c r="I517" s="230"/>
      <c r="J517" s="203"/>
      <c r="K517" s="5"/>
      <c r="L517" s="203" t="str">
        <f t="shared" ref="L517:L580" si="38">A517&amp;G517&amp;H517</f>
        <v/>
      </c>
      <c r="M517" s="5" t="e">
        <f t="shared" ref="M517:M580" si="39">B517&amp;F517&amp;H517&amp;C517</f>
        <v>#N/A</v>
      </c>
      <c r="N517" s="3" t="str">
        <f t="shared" ref="N517:N580" si="40">+I517&amp;H517</f>
        <v/>
      </c>
    </row>
    <row r="518" spans="1:14" x14ac:dyDescent="0.2">
      <c r="A518" s="202"/>
      <c r="B518" s="251" t="e">
        <f>VLOOKUP(A518,Adr!A:B,2,FALSE)</f>
        <v>#N/A</v>
      </c>
      <c r="C518" s="236"/>
      <c r="D518" s="223"/>
      <c r="E518" s="209"/>
      <c r="F518" s="202"/>
      <c r="G518" s="205"/>
      <c r="H518" s="205"/>
      <c r="I518" s="230"/>
      <c r="J518" s="203"/>
      <c r="K518" s="5"/>
      <c r="L518" s="203" t="str">
        <f t="shared" si="38"/>
        <v/>
      </c>
      <c r="M518" s="5" t="e">
        <f t="shared" si="39"/>
        <v>#N/A</v>
      </c>
      <c r="N518" s="3" t="str">
        <f t="shared" si="40"/>
        <v/>
      </c>
    </row>
    <row r="519" spans="1:14" x14ac:dyDescent="0.2">
      <c r="A519" s="202"/>
      <c r="B519" s="251" t="e">
        <f>VLOOKUP(A519,Adr!A:B,2,FALSE)</f>
        <v>#N/A</v>
      </c>
      <c r="C519" s="236"/>
      <c r="D519" s="223"/>
      <c r="E519" s="209"/>
      <c r="F519" s="219"/>
      <c r="G519" s="222"/>
      <c r="H519" s="222"/>
      <c r="I519" s="230"/>
      <c r="J519" s="203"/>
      <c r="K519" s="5"/>
      <c r="L519" s="203" t="str">
        <f t="shared" si="38"/>
        <v/>
      </c>
      <c r="M519" s="5" t="e">
        <f t="shared" si="39"/>
        <v>#N/A</v>
      </c>
      <c r="N519" s="3" t="str">
        <f t="shared" si="40"/>
        <v/>
      </c>
    </row>
    <row r="520" spans="1:14" x14ac:dyDescent="0.2">
      <c r="A520" s="202"/>
      <c r="B520" s="251" t="e">
        <f>VLOOKUP(A520,Adr!A:B,2,FALSE)</f>
        <v>#N/A</v>
      </c>
      <c r="C520" s="236"/>
      <c r="D520" s="223"/>
      <c r="E520" s="209"/>
      <c r="F520" s="219"/>
      <c r="G520" s="222"/>
      <c r="H520" s="222"/>
      <c r="I520" s="230"/>
      <c r="J520" s="203"/>
      <c r="K520" s="5"/>
      <c r="L520" s="203" t="str">
        <f t="shared" si="38"/>
        <v/>
      </c>
      <c r="M520" s="5" t="e">
        <f t="shared" si="39"/>
        <v>#N/A</v>
      </c>
      <c r="N520" s="3" t="str">
        <f t="shared" si="40"/>
        <v/>
      </c>
    </row>
    <row r="521" spans="1:14" x14ac:dyDescent="0.2">
      <c r="A521" s="202"/>
      <c r="B521" s="251" t="e">
        <f>VLOOKUP(A521,Adr!A:B,2,FALSE)</f>
        <v>#N/A</v>
      </c>
      <c r="C521" s="236"/>
      <c r="D521" s="223"/>
      <c r="E521" s="209"/>
      <c r="F521" s="219"/>
      <c r="G521" s="222"/>
      <c r="H521" s="222"/>
      <c r="I521" s="230"/>
      <c r="J521" s="203"/>
      <c r="K521" s="5"/>
      <c r="L521" s="203" t="str">
        <f t="shared" si="38"/>
        <v/>
      </c>
      <c r="M521" s="5" t="e">
        <f t="shared" si="39"/>
        <v>#N/A</v>
      </c>
      <c r="N521" s="3" t="str">
        <f t="shared" si="40"/>
        <v/>
      </c>
    </row>
    <row r="522" spans="1:14" x14ac:dyDescent="0.2">
      <c r="A522" s="202"/>
      <c r="B522" s="251" t="e">
        <f>VLOOKUP(A522,Adr!A:B,2,FALSE)</f>
        <v>#N/A</v>
      </c>
      <c r="C522" s="236"/>
      <c r="D522" s="223"/>
      <c r="E522" s="209"/>
      <c r="F522" s="219"/>
      <c r="G522" s="222"/>
      <c r="H522" s="222"/>
      <c r="I522" s="230"/>
      <c r="J522" s="203"/>
      <c r="K522" s="5"/>
      <c r="L522" s="203" t="str">
        <f t="shared" si="38"/>
        <v/>
      </c>
      <c r="M522" s="5" t="e">
        <f t="shared" si="39"/>
        <v>#N/A</v>
      </c>
      <c r="N522" s="3" t="str">
        <f t="shared" si="40"/>
        <v/>
      </c>
    </row>
    <row r="523" spans="1:14" x14ac:dyDescent="0.2">
      <c r="A523" s="219"/>
      <c r="B523" s="251" t="e">
        <f>VLOOKUP(A523,Adr!A:B,2,FALSE)</f>
        <v>#N/A</v>
      </c>
      <c r="C523" s="222"/>
      <c r="D523" s="224"/>
      <c r="E523" s="292"/>
      <c r="F523" s="219"/>
      <c r="G523" s="222"/>
      <c r="H523" s="222"/>
      <c r="I523" s="230"/>
      <c r="J523" s="203"/>
      <c r="K523" s="5"/>
      <c r="L523" s="203" t="str">
        <f t="shared" si="38"/>
        <v/>
      </c>
      <c r="M523" s="5" t="e">
        <f t="shared" si="39"/>
        <v>#N/A</v>
      </c>
      <c r="N523" s="3" t="str">
        <f t="shared" si="40"/>
        <v/>
      </c>
    </row>
    <row r="524" spans="1:14" x14ac:dyDescent="0.2">
      <c r="A524" s="219"/>
      <c r="B524" s="251" t="e">
        <f>VLOOKUP(A524,Adr!A:B,2,FALSE)</f>
        <v>#N/A</v>
      </c>
      <c r="C524" s="222"/>
      <c r="D524" s="224"/>
      <c r="E524" s="292"/>
      <c r="F524" s="219"/>
      <c r="G524" s="222"/>
      <c r="H524" s="222"/>
      <c r="I524" s="230"/>
      <c r="J524" s="203"/>
      <c r="K524" s="5"/>
      <c r="L524" s="203" t="str">
        <f t="shared" si="38"/>
        <v/>
      </c>
      <c r="M524" s="5" t="e">
        <f t="shared" si="39"/>
        <v>#N/A</v>
      </c>
      <c r="N524" s="3" t="str">
        <f t="shared" si="40"/>
        <v/>
      </c>
    </row>
    <row r="525" spans="1:14" x14ac:dyDescent="0.2">
      <c r="A525" s="219"/>
      <c r="B525" s="251" t="e">
        <f>VLOOKUP(A525,Adr!A:B,2,FALSE)</f>
        <v>#N/A</v>
      </c>
      <c r="C525" s="222"/>
      <c r="D525" s="224"/>
      <c r="E525" s="292"/>
      <c r="F525" s="219"/>
      <c r="G525" s="222"/>
      <c r="H525" s="222"/>
      <c r="I525" s="230"/>
      <c r="J525" s="203"/>
      <c r="K525" s="5"/>
      <c r="L525" s="203" t="str">
        <f t="shared" si="38"/>
        <v/>
      </c>
      <c r="M525" s="5" t="e">
        <f t="shared" si="39"/>
        <v>#N/A</v>
      </c>
      <c r="N525" s="3" t="str">
        <f t="shared" si="40"/>
        <v/>
      </c>
    </row>
    <row r="526" spans="1:14" x14ac:dyDescent="0.2">
      <c r="A526" s="202"/>
      <c r="B526" s="251" t="e">
        <f>VLOOKUP(A526,Adr!A:B,2,FALSE)</f>
        <v>#N/A</v>
      </c>
      <c r="C526" s="236"/>
      <c r="D526" s="223"/>
      <c r="E526" s="209"/>
      <c r="F526" s="202"/>
      <c r="G526" s="205"/>
      <c r="H526" s="205"/>
      <c r="I526" s="230"/>
      <c r="J526" s="203"/>
      <c r="K526" s="5"/>
      <c r="L526" s="203" t="str">
        <f t="shared" si="38"/>
        <v/>
      </c>
      <c r="M526" s="5" t="e">
        <f t="shared" si="39"/>
        <v>#N/A</v>
      </c>
      <c r="N526" s="3" t="str">
        <f t="shared" si="40"/>
        <v/>
      </c>
    </row>
    <row r="527" spans="1:14" x14ac:dyDescent="0.2">
      <c r="A527" s="202"/>
      <c r="B527" s="251" t="e">
        <f>VLOOKUP(A527,Adr!A:B,2,FALSE)</f>
        <v>#N/A</v>
      </c>
      <c r="C527" s="236"/>
      <c r="D527" s="223"/>
      <c r="E527" s="209"/>
      <c r="F527" s="202"/>
      <c r="G527" s="205"/>
      <c r="H527" s="205"/>
      <c r="I527" s="230"/>
      <c r="J527" s="203"/>
      <c r="K527" s="5"/>
      <c r="L527" s="203" t="str">
        <f t="shared" si="38"/>
        <v/>
      </c>
      <c r="M527" s="5" t="e">
        <f t="shared" si="39"/>
        <v>#N/A</v>
      </c>
      <c r="N527" s="3" t="str">
        <f t="shared" si="40"/>
        <v/>
      </c>
    </row>
    <row r="528" spans="1:14" x14ac:dyDescent="0.2">
      <c r="A528" s="219"/>
      <c r="B528" s="251" t="e">
        <f>VLOOKUP(A528,Adr!A:B,2,FALSE)</f>
        <v>#N/A</v>
      </c>
      <c r="C528" s="222"/>
      <c r="D528" s="224"/>
      <c r="E528" s="292"/>
      <c r="F528" s="219"/>
      <c r="G528" s="222"/>
      <c r="H528" s="222"/>
      <c r="I528" s="230"/>
      <c r="J528" s="203"/>
      <c r="K528" s="5"/>
      <c r="L528" s="203" t="str">
        <f t="shared" si="38"/>
        <v/>
      </c>
      <c r="M528" s="5" t="e">
        <f t="shared" si="39"/>
        <v>#N/A</v>
      </c>
      <c r="N528" s="3" t="str">
        <f t="shared" si="40"/>
        <v/>
      </c>
    </row>
    <row r="529" spans="1:14" x14ac:dyDescent="0.2">
      <c r="A529" s="202"/>
      <c r="B529" s="251" t="e">
        <f>VLOOKUP(A529,Adr!A:B,2,FALSE)</f>
        <v>#N/A</v>
      </c>
      <c r="C529" s="236"/>
      <c r="D529" s="223"/>
      <c r="E529" s="209"/>
      <c r="F529" s="202"/>
      <c r="G529" s="205"/>
      <c r="H529" s="205"/>
      <c r="I529" s="230"/>
      <c r="J529" s="203"/>
      <c r="K529" s="5"/>
      <c r="L529" s="203" t="str">
        <f t="shared" si="38"/>
        <v/>
      </c>
      <c r="M529" s="5" t="e">
        <f t="shared" si="39"/>
        <v>#N/A</v>
      </c>
      <c r="N529" s="3" t="str">
        <f t="shared" si="40"/>
        <v/>
      </c>
    </row>
    <row r="530" spans="1:14" x14ac:dyDescent="0.2">
      <c r="A530" s="202"/>
      <c r="B530" s="251" t="e">
        <f>VLOOKUP(A530,Adr!A:B,2,FALSE)</f>
        <v>#N/A</v>
      </c>
      <c r="C530" s="236"/>
      <c r="D530" s="223"/>
      <c r="E530" s="209"/>
      <c r="F530" s="202"/>
      <c r="G530" s="205"/>
      <c r="H530" s="205"/>
      <c r="I530" s="230"/>
      <c r="J530" s="203"/>
      <c r="K530" s="5"/>
      <c r="L530" s="203" t="str">
        <f t="shared" si="38"/>
        <v/>
      </c>
      <c r="M530" s="5" t="e">
        <f t="shared" si="39"/>
        <v>#N/A</v>
      </c>
      <c r="N530" s="3" t="str">
        <f t="shared" si="40"/>
        <v/>
      </c>
    </row>
    <row r="531" spans="1:14" x14ac:dyDescent="0.2">
      <c r="A531" s="202"/>
      <c r="B531" s="251" t="e">
        <f>VLOOKUP(A531,Adr!A:B,2,FALSE)</f>
        <v>#N/A</v>
      </c>
      <c r="C531" s="236"/>
      <c r="D531" s="223"/>
      <c r="E531" s="209"/>
      <c r="F531" s="219"/>
      <c r="G531" s="222"/>
      <c r="H531" s="222"/>
      <c r="I531" s="230"/>
      <c r="J531" s="203"/>
      <c r="K531" s="5"/>
      <c r="L531" s="203" t="str">
        <f t="shared" si="38"/>
        <v/>
      </c>
      <c r="M531" s="5" t="e">
        <f t="shared" si="39"/>
        <v>#N/A</v>
      </c>
      <c r="N531" s="3" t="str">
        <f t="shared" si="40"/>
        <v/>
      </c>
    </row>
    <row r="532" spans="1:14" x14ac:dyDescent="0.2">
      <c r="A532" s="242"/>
      <c r="B532" s="251" t="e">
        <f>VLOOKUP(A532,Adr!A:B,2,FALSE)</f>
        <v>#N/A</v>
      </c>
      <c r="C532" s="236"/>
      <c r="D532" s="208"/>
      <c r="E532" s="209"/>
      <c r="F532" s="202"/>
      <c r="G532" s="205"/>
      <c r="H532" s="205"/>
      <c r="I532" s="230"/>
      <c r="J532" s="203"/>
      <c r="K532" s="5"/>
      <c r="L532" s="203" t="str">
        <f t="shared" si="38"/>
        <v/>
      </c>
      <c r="M532" s="5" t="e">
        <f t="shared" si="39"/>
        <v>#N/A</v>
      </c>
      <c r="N532" s="3" t="str">
        <f t="shared" si="40"/>
        <v/>
      </c>
    </row>
    <row r="533" spans="1:14" x14ac:dyDescent="0.2">
      <c r="A533" s="238"/>
      <c r="B533" s="251" t="e">
        <f>VLOOKUP(A533,Adr!A:B,2,FALSE)</f>
        <v>#N/A</v>
      </c>
      <c r="C533" s="205"/>
      <c r="D533" s="208"/>
      <c r="E533" s="209"/>
      <c r="F533" s="202"/>
      <c r="G533" s="265"/>
      <c r="H533" s="205"/>
      <c r="I533" s="230"/>
      <c r="J533" s="203"/>
      <c r="K533" s="5"/>
      <c r="L533" s="203" t="str">
        <f t="shared" si="38"/>
        <v/>
      </c>
      <c r="M533" s="5" t="e">
        <f t="shared" si="39"/>
        <v>#N/A</v>
      </c>
      <c r="N533" s="3" t="str">
        <f t="shared" si="40"/>
        <v/>
      </c>
    </row>
    <row r="534" spans="1:14" x14ac:dyDescent="0.2">
      <c r="A534" s="219"/>
      <c r="B534" s="251" t="e">
        <f>VLOOKUP(A534,Adr!A:B,2,FALSE)</f>
        <v>#N/A</v>
      </c>
      <c r="C534" s="222"/>
      <c r="D534" s="224"/>
      <c r="E534" s="292"/>
      <c r="F534" s="219"/>
      <c r="G534" s="222"/>
      <c r="H534" s="222"/>
      <c r="I534" s="230"/>
      <c r="J534" s="203"/>
      <c r="K534" s="5"/>
      <c r="L534" s="203" t="str">
        <f t="shared" si="38"/>
        <v/>
      </c>
      <c r="M534" s="5" t="e">
        <f t="shared" si="39"/>
        <v>#N/A</v>
      </c>
      <c r="N534" s="3" t="str">
        <f t="shared" si="40"/>
        <v/>
      </c>
    </row>
    <row r="535" spans="1:14" x14ac:dyDescent="0.2">
      <c r="A535" s="219"/>
      <c r="B535" s="251" t="e">
        <f>VLOOKUP(A535,Adr!A:B,2,FALSE)</f>
        <v>#N/A</v>
      </c>
      <c r="C535" s="222"/>
      <c r="D535" s="224"/>
      <c r="E535" s="292"/>
      <c r="F535" s="219"/>
      <c r="G535" s="222"/>
      <c r="H535" s="222"/>
      <c r="I535" s="230"/>
      <c r="J535" s="203"/>
      <c r="K535" s="5"/>
      <c r="L535" s="203" t="str">
        <f t="shared" si="38"/>
        <v/>
      </c>
      <c r="M535" s="5" t="e">
        <f t="shared" si="39"/>
        <v>#N/A</v>
      </c>
      <c r="N535" s="3" t="str">
        <f t="shared" si="40"/>
        <v/>
      </c>
    </row>
    <row r="536" spans="1:14" x14ac:dyDescent="0.2">
      <c r="A536" s="219"/>
      <c r="B536" s="251" t="e">
        <f>VLOOKUP(A536,Adr!A:B,2,FALSE)</f>
        <v>#N/A</v>
      </c>
      <c r="C536" s="236"/>
      <c r="D536" s="224"/>
      <c r="E536" s="292"/>
      <c r="F536" s="219"/>
      <c r="G536" s="222"/>
      <c r="H536" s="222"/>
      <c r="I536" s="230"/>
      <c r="J536" s="203"/>
      <c r="K536" s="5"/>
      <c r="L536" s="203" t="str">
        <f t="shared" si="38"/>
        <v/>
      </c>
      <c r="M536" s="5" t="e">
        <f t="shared" si="39"/>
        <v>#N/A</v>
      </c>
      <c r="N536" s="3" t="str">
        <f t="shared" si="40"/>
        <v/>
      </c>
    </row>
    <row r="537" spans="1:14" x14ac:dyDescent="0.2">
      <c r="A537" s="202"/>
      <c r="B537" s="251" t="e">
        <f>VLOOKUP(A537,Adr!A:B,2,FALSE)</f>
        <v>#N/A</v>
      </c>
      <c r="C537" s="236"/>
      <c r="D537" s="224"/>
      <c r="E537" s="209"/>
      <c r="F537" s="202"/>
      <c r="G537" s="205"/>
      <c r="H537" s="205"/>
      <c r="I537" s="230"/>
      <c r="J537" s="203"/>
      <c r="K537" s="5"/>
      <c r="L537" s="203" t="str">
        <f t="shared" si="38"/>
        <v/>
      </c>
      <c r="M537" s="5" t="e">
        <f t="shared" si="39"/>
        <v>#N/A</v>
      </c>
      <c r="N537" s="3" t="str">
        <f t="shared" si="40"/>
        <v/>
      </c>
    </row>
    <row r="538" spans="1:14" x14ac:dyDescent="0.2">
      <c r="A538" s="242"/>
      <c r="B538" s="251" t="e">
        <f>VLOOKUP(A538,Adr!A:B,2,FALSE)</f>
        <v>#N/A</v>
      </c>
      <c r="C538" s="236"/>
      <c r="D538" s="208"/>
      <c r="E538" s="209"/>
      <c r="F538" s="202"/>
      <c r="G538" s="205"/>
      <c r="H538" s="205"/>
      <c r="I538" s="230"/>
      <c r="J538" s="203"/>
      <c r="K538" s="5"/>
      <c r="L538" s="203" t="str">
        <f t="shared" si="38"/>
        <v/>
      </c>
      <c r="M538" s="5" t="e">
        <f t="shared" si="39"/>
        <v>#N/A</v>
      </c>
      <c r="N538" s="3" t="str">
        <f t="shared" si="40"/>
        <v/>
      </c>
    </row>
    <row r="539" spans="1:14" x14ac:dyDescent="0.2">
      <c r="A539" s="202"/>
      <c r="B539" s="251" t="e">
        <f>VLOOKUP(A539,Adr!A:B,2,FALSE)</f>
        <v>#N/A</v>
      </c>
      <c r="C539" s="236"/>
      <c r="D539" s="223"/>
      <c r="E539" s="209"/>
      <c r="F539" s="202"/>
      <c r="G539" s="205"/>
      <c r="H539" s="205"/>
      <c r="I539" s="230"/>
      <c r="J539" s="203"/>
      <c r="K539" s="5"/>
      <c r="L539" s="203" t="str">
        <f t="shared" si="38"/>
        <v/>
      </c>
      <c r="M539" s="5" t="e">
        <f t="shared" si="39"/>
        <v>#N/A</v>
      </c>
      <c r="N539" s="3" t="str">
        <f t="shared" si="40"/>
        <v/>
      </c>
    </row>
    <row r="540" spans="1:14" x14ac:dyDescent="0.2">
      <c r="A540" s="202"/>
      <c r="B540" s="251" t="e">
        <f>VLOOKUP(A540,Adr!A:B,2,FALSE)</f>
        <v>#N/A</v>
      </c>
      <c r="C540" s="236"/>
      <c r="D540" s="296"/>
      <c r="E540" s="209"/>
      <c r="F540" s="202"/>
      <c r="G540" s="205"/>
      <c r="H540" s="205"/>
      <c r="I540" s="230"/>
      <c r="J540" s="203"/>
      <c r="K540" s="5"/>
      <c r="L540" s="203" t="str">
        <f t="shared" si="38"/>
        <v/>
      </c>
      <c r="M540" s="5" t="e">
        <f t="shared" si="39"/>
        <v>#N/A</v>
      </c>
      <c r="N540" s="3" t="str">
        <f t="shared" si="40"/>
        <v/>
      </c>
    </row>
    <row r="541" spans="1:14" x14ac:dyDescent="0.2">
      <c r="A541" s="242"/>
      <c r="B541" s="251" t="e">
        <f>VLOOKUP(A541,Adr!A:B,2,FALSE)</f>
        <v>#N/A</v>
      </c>
      <c r="C541" s="205"/>
      <c r="D541" s="208"/>
      <c r="E541" s="209"/>
      <c r="F541" s="202"/>
      <c r="G541" s="265"/>
      <c r="H541" s="205"/>
      <c r="I541" s="230"/>
      <c r="J541" s="203"/>
      <c r="K541" s="5"/>
      <c r="L541" s="203" t="str">
        <f t="shared" si="38"/>
        <v/>
      </c>
      <c r="M541" s="5" t="e">
        <f t="shared" si="39"/>
        <v>#N/A</v>
      </c>
      <c r="N541" s="3" t="str">
        <f t="shared" si="40"/>
        <v/>
      </c>
    </row>
    <row r="542" spans="1:14" x14ac:dyDescent="0.2">
      <c r="A542" s="202"/>
      <c r="B542" s="251" t="e">
        <f>VLOOKUP(A542,Adr!A:B,2,FALSE)</f>
        <v>#N/A</v>
      </c>
      <c r="C542" s="236"/>
      <c r="D542" s="223"/>
      <c r="E542" s="209"/>
      <c r="F542" s="219"/>
      <c r="G542" s="222"/>
      <c r="H542" s="222"/>
      <c r="I542" s="230"/>
      <c r="J542" s="203"/>
      <c r="K542" s="5"/>
      <c r="L542" s="203" t="str">
        <f t="shared" si="38"/>
        <v/>
      </c>
      <c r="M542" s="5" t="e">
        <f t="shared" si="39"/>
        <v>#N/A</v>
      </c>
      <c r="N542" s="3" t="str">
        <f t="shared" si="40"/>
        <v/>
      </c>
    </row>
    <row r="543" spans="1:14" x14ac:dyDescent="0.2">
      <c r="A543" s="202"/>
      <c r="B543" s="251" t="e">
        <f>VLOOKUP(A543,Adr!A:B,2,FALSE)</f>
        <v>#N/A</v>
      </c>
      <c r="C543" s="236"/>
      <c r="D543" s="223"/>
      <c r="E543" s="209"/>
      <c r="F543" s="219"/>
      <c r="G543" s="222"/>
      <c r="H543" s="222"/>
      <c r="I543" s="230"/>
      <c r="J543" s="203"/>
      <c r="K543" s="5"/>
      <c r="L543" s="203" t="str">
        <f t="shared" si="38"/>
        <v/>
      </c>
      <c r="M543" s="5" t="e">
        <f t="shared" si="39"/>
        <v>#N/A</v>
      </c>
      <c r="N543" s="3" t="str">
        <f t="shared" si="40"/>
        <v/>
      </c>
    </row>
    <row r="544" spans="1:14" x14ac:dyDescent="0.2">
      <c r="A544" s="202"/>
      <c r="B544" s="251" t="e">
        <f>VLOOKUP(A544,Adr!A:B,2,FALSE)</f>
        <v>#N/A</v>
      </c>
      <c r="C544" s="236"/>
      <c r="D544" s="223"/>
      <c r="E544" s="209"/>
      <c r="F544" s="219"/>
      <c r="G544" s="222"/>
      <c r="H544" s="222"/>
      <c r="I544" s="230"/>
      <c r="J544" s="203"/>
      <c r="K544" s="5"/>
      <c r="L544" s="203" t="str">
        <f t="shared" si="38"/>
        <v/>
      </c>
      <c r="M544" s="5" t="e">
        <f t="shared" si="39"/>
        <v>#N/A</v>
      </c>
      <c r="N544" s="3" t="str">
        <f t="shared" si="40"/>
        <v/>
      </c>
    </row>
    <row r="545" spans="1:14" x14ac:dyDescent="0.2">
      <c r="A545" s="202"/>
      <c r="B545" s="251" t="e">
        <f>VLOOKUP(A545,Adr!A:B,2,FALSE)</f>
        <v>#N/A</v>
      </c>
      <c r="C545" s="236"/>
      <c r="D545" s="223"/>
      <c r="E545" s="209"/>
      <c r="F545" s="219"/>
      <c r="G545" s="222"/>
      <c r="H545" s="222"/>
      <c r="I545" s="230"/>
      <c r="J545" s="203"/>
      <c r="K545" s="5"/>
      <c r="L545" s="203" t="str">
        <f t="shared" si="38"/>
        <v/>
      </c>
      <c r="M545" s="5" t="e">
        <f t="shared" si="39"/>
        <v>#N/A</v>
      </c>
      <c r="N545" s="3" t="str">
        <f t="shared" si="40"/>
        <v/>
      </c>
    </row>
    <row r="546" spans="1:14" x14ac:dyDescent="0.2">
      <c r="A546" s="202"/>
      <c r="B546" s="251" t="e">
        <f>VLOOKUP(A546,Adr!A:B,2,FALSE)</f>
        <v>#N/A</v>
      </c>
      <c r="C546" s="236"/>
      <c r="D546" s="223"/>
      <c r="E546" s="209"/>
      <c r="F546" s="219"/>
      <c r="G546" s="222"/>
      <c r="H546" s="222"/>
      <c r="I546" s="230"/>
      <c r="J546" s="203"/>
      <c r="K546" s="5"/>
      <c r="L546" s="203" t="str">
        <f t="shared" si="38"/>
        <v/>
      </c>
      <c r="M546" s="5" t="e">
        <f t="shared" si="39"/>
        <v>#N/A</v>
      </c>
      <c r="N546" s="3" t="str">
        <f t="shared" si="40"/>
        <v/>
      </c>
    </row>
    <row r="547" spans="1:14" x14ac:dyDescent="0.2">
      <c r="A547" s="202"/>
      <c r="B547" s="251" t="e">
        <f>VLOOKUP(A547,Adr!A:B,2,FALSE)</f>
        <v>#N/A</v>
      </c>
      <c r="C547" s="236"/>
      <c r="D547" s="223"/>
      <c r="E547" s="209"/>
      <c r="F547" s="219"/>
      <c r="G547" s="222"/>
      <c r="H547" s="222"/>
      <c r="I547" s="230"/>
      <c r="J547" s="203"/>
      <c r="K547" s="5"/>
      <c r="L547" s="203" t="str">
        <f t="shared" si="38"/>
        <v/>
      </c>
      <c r="M547" s="5" t="e">
        <f t="shared" si="39"/>
        <v>#N/A</v>
      </c>
      <c r="N547" s="3" t="str">
        <f t="shared" si="40"/>
        <v/>
      </c>
    </row>
    <row r="548" spans="1:14" x14ac:dyDescent="0.2">
      <c r="A548" s="219"/>
      <c r="B548" s="251" t="e">
        <f>VLOOKUP(A548,Adr!A:B,2,FALSE)</f>
        <v>#N/A</v>
      </c>
      <c r="C548" s="222"/>
      <c r="D548" s="224"/>
      <c r="E548" s="292"/>
      <c r="F548" s="219"/>
      <c r="G548" s="222"/>
      <c r="H548" s="222"/>
      <c r="I548" s="230"/>
      <c r="J548" s="203"/>
      <c r="K548" s="5"/>
      <c r="L548" s="203" t="str">
        <f t="shared" si="38"/>
        <v/>
      </c>
      <c r="M548" s="5" t="e">
        <f t="shared" si="39"/>
        <v>#N/A</v>
      </c>
      <c r="N548" s="3" t="str">
        <f t="shared" si="40"/>
        <v/>
      </c>
    </row>
    <row r="549" spans="1:14" x14ac:dyDescent="0.2">
      <c r="A549" s="219"/>
      <c r="B549" s="251" t="e">
        <f>VLOOKUP(A549,Adr!A:B,2,FALSE)</f>
        <v>#N/A</v>
      </c>
      <c r="C549" s="222"/>
      <c r="D549" s="224"/>
      <c r="E549" s="292"/>
      <c r="F549" s="219"/>
      <c r="G549" s="222"/>
      <c r="H549" s="222"/>
      <c r="I549" s="230"/>
      <c r="J549" s="203"/>
      <c r="K549" s="5"/>
      <c r="L549" s="203" t="str">
        <f t="shared" si="38"/>
        <v/>
      </c>
      <c r="M549" s="5" t="e">
        <f t="shared" si="39"/>
        <v>#N/A</v>
      </c>
      <c r="N549" s="3" t="str">
        <f t="shared" si="40"/>
        <v/>
      </c>
    </row>
    <row r="550" spans="1:14" x14ac:dyDescent="0.2">
      <c r="A550" s="202"/>
      <c r="B550" s="251" t="e">
        <f>VLOOKUP(A550,Adr!A:B,2,FALSE)</f>
        <v>#N/A</v>
      </c>
      <c r="C550" s="222"/>
      <c r="D550" s="224"/>
      <c r="E550" s="209"/>
      <c r="F550" s="219"/>
      <c r="G550" s="222"/>
      <c r="H550" s="222"/>
      <c r="I550" s="230"/>
      <c r="J550" s="203"/>
      <c r="K550" s="5"/>
      <c r="L550" s="203" t="str">
        <f t="shared" si="38"/>
        <v/>
      </c>
      <c r="M550" s="5" t="e">
        <f t="shared" si="39"/>
        <v>#N/A</v>
      </c>
      <c r="N550" s="3" t="str">
        <f t="shared" si="40"/>
        <v/>
      </c>
    </row>
    <row r="551" spans="1:14" x14ac:dyDescent="0.2">
      <c r="A551" s="202"/>
      <c r="B551" s="251" t="e">
        <f>VLOOKUP(A551,Adr!A:B,2,FALSE)</f>
        <v>#N/A</v>
      </c>
      <c r="C551" s="236"/>
      <c r="D551" s="223"/>
      <c r="E551" s="209"/>
      <c r="F551" s="219"/>
      <c r="G551" s="222"/>
      <c r="H551" s="222"/>
      <c r="I551" s="230"/>
      <c r="J551" s="203"/>
      <c r="K551" s="5"/>
      <c r="L551" s="203" t="str">
        <f t="shared" si="38"/>
        <v/>
      </c>
      <c r="M551" s="5" t="e">
        <f t="shared" si="39"/>
        <v>#N/A</v>
      </c>
      <c r="N551" s="3" t="str">
        <f t="shared" si="40"/>
        <v/>
      </c>
    </row>
    <row r="552" spans="1:14" x14ac:dyDescent="0.2">
      <c r="A552" s="202"/>
      <c r="B552" s="251" t="e">
        <f>VLOOKUP(A552,Adr!A:B,2,FALSE)</f>
        <v>#N/A</v>
      </c>
      <c r="C552" s="236"/>
      <c r="D552" s="223"/>
      <c r="E552" s="209"/>
      <c r="F552" s="219"/>
      <c r="G552" s="222"/>
      <c r="H552" s="222"/>
      <c r="I552" s="230"/>
      <c r="J552" s="203"/>
      <c r="K552" s="5"/>
      <c r="L552" s="203" t="str">
        <f t="shared" si="38"/>
        <v/>
      </c>
      <c r="M552" s="5" t="e">
        <f t="shared" si="39"/>
        <v>#N/A</v>
      </c>
      <c r="N552" s="3" t="str">
        <f t="shared" si="40"/>
        <v/>
      </c>
    </row>
    <row r="553" spans="1:14" x14ac:dyDescent="0.2">
      <c r="A553" s="202"/>
      <c r="B553" s="251" t="e">
        <f>VLOOKUP(A553,Adr!A:B,2,FALSE)</f>
        <v>#N/A</v>
      </c>
      <c r="C553" s="222"/>
      <c r="D553" s="224"/>
      <c r="E553" s="209"/>
      <c r="F553" s="219"/>
      <c r="G553" s="222"/>
      <c r="H553" s="222"/>
      <c r="I553" s="230"/>
      <c r="J553" s="203"/>
      <c r="K553" s="5"/>
      <c r="L553" s="203" t="str">
        <f t="shared" si="38"/>
        <v/>
      </c>
      <c r="M553" s="5" t="e">
        <f t="shared" si="39"/>
        <v>#N/A</v>
      </c>
      <c r="N553" s="3" t="str">
        <f t="shared" si="40"/>
        <v/>
      </c>
    </row>
    <row r="554" spans="1:14" x14ac:dyDescent="0.2">
      <c r="A554" s="202"/>
      <c r="B554" s="251" t="e">
        <f>VLOOKUP(A554,Adr!A:B,2,FALSE)</f>
        <v>#N/A</v>
      </c>
      <c r="C554" s="222"/>
      <c r="D554" s="223"/>
      <c r="E554" s="209"/>
      <c r="F554" s="219"/>
      <c r="G554" s="222"/>
      <c r="H554" s="222"/>
      <c r="I554" s="230"/>
      <c r="J554" s="203"/>
      <c r="K554" s="5"/>
      <c r="L554" s="203" t="str">
        <f t="shared" si="38"/>
        <v/>
      </c>
      <c r="M554" s="5" t="e">
        <f t="shared" si="39"/>
        <v>#N/A</v>
      </c>
      <c r="N554" s="3" t="str">
        <f t="shared" si="40"/>
        <v/>
      </c>
    </row>
    <row r="555" spans="1:14" x14ac:dyDescent="0.2">
      <c r="A555" s="202"/>
      <c r="B555" s="251" t="e">
        <f>VLOOKUP(A555,Adr!A:B,2,FALSE)</f>
        <v>#N/A</v>
      </c>
      <c r="C555" s="237"/>
      <c r="D555" s="229"/>
      <c r="E555" s="209"/>
      <c r="F555" s="219"/>
      <c r="G555" s="222"/>
      <c r="H555" s="222"/>
      <c r="I555" s="210"/>
      <c r="J555" s="203"/>
      <c r="K555" s="5"/>
      <c r="L555" s="203" t="str">
        <f t="shared" si="38"/>
        <v/>
      </c>
      <c r="M555" s="5" t="e">
        <f t="shared" si="39"/>
        <v>#N/A</v>
      </c>
      <c r="N555" s="3" t="str">
        <f t="shared" si="40"/>
        <v/>
      </c>
    </row>
    <row r="556" spans="1:14" x14ac:dyDescent="0.2">
      <c r="A556" s="202"/>
      <c r="B556" s="251" t="e">
        <f>VLOOKUP(A556,Adr!A:B,2,FALSE)</f>
        <v>#N/A</v>
      </c>
      <c r="C556" s="222"/>
      <c r="D556" s="224"/>
      <c r="E556" s="209"/>
      <c r="F556" s="219"/>
      <c r="G556" s="222"/>
      <c r="H556" s="222"/>
      <c r="I556" s="230"/>
      <c r="J556" s="203"/>
      <c r="K556" s="5"/>
      <c r="L556" s="203" t="str">
        <f t="shared" si="38"/>
        <v/>
      </c>
      <c r="M556" s="5" t="e">
        <f t="shared" si="39"/>
        <v>#N/A</v>
      </c>
      <c r="N556" s="3" t="str">
        <f t="shared" si="40"/>
        <v/>
      </c>
    </row>
    <row r="557" spans="1:14" x14ac:dyDescent="0.2">
      <c r="A557" s="202"/>
      <c r="B557" s="251" t="e">
        <f>VLOOKUP(A557,Adr!A:B,2,FALSE)</f>
        <v>#N/A</v>
      </c>
      <c r="C557" s="237"/>
      <c r="D557" s="229"/>
      <c r="E557" s="209"/>
      <c r="F557" s="219"/>
      <c r="G557" s="222"/>
      <c r="H557" s="222"/>
      <c r="I557" s="210"/>
      <c r="J557" s="203"/>
      <c r="K557" s="5"/>
      <c r="L557" s="203" t="str">
        <f t="shared" si="38"/>
        <v/>
      </c>
      <c r="M557" s="5" t="e">
        <f t="shared" si="39"/>
        <v>#N/A</v>
      </c>
      <c r="N557" s="3" t="str">
        <f t="shared" si="40"/>
        <v/>
      </c>
    </row>
    <row r="558" spans="1:14" x14ac:dyDescent="0.2">
      <c r="A558" s="238"/>
      <c r="B558" s="251" t="e">
        <f>VLOOKUP(A558,Adr!A:B,2,FALSE)</f>
        <v>#N/A</v>
      </c>
      <c r="C558" s="205"/>
      <c r="D558" s="208"/>
      <c r="E558" s="209"/>
      <c r="F558" s="202"/>
      <c r="G558" s="265"/>
      <c r="H558" s="205"/>
      <c r="I558" s="230"/>
      <c r="J558" s="203"/>
      <c r="K558" s="5"/>
      <c r="L558" s="203" t="str">
        <f t="shared" si="38"/>
        <v/>
      </c>
      <c r="M558" s="5" t="e">
        <f t="shared" si="39"/>
        <v>#N/A</v>
      </c>
      <c r="N558" s="3" t="str">
        <f t="shared" si="40"/>
        <v/>
      </c>
    </row>
    <row r="559" spans="1:14" x14ac:dyDescent="0.2">
      <c r="A559" s="242"/>
      <c r="B559" s="251" t="e">
        <f>VLOOKUP(A559,Adr!A:B,2,FALSE)</f>
        <v>#N/A</v>
      </c>
      <c r="C559" s="205"/>
      <c r="D559" s="208"/>
      <c r="E559" s="209"/>
      <c r="F559" s="202"/>
      <c r="G559" s="265"/>
      <c r="H559" s="205"/>
      <c r="I559" s="230"/>
      <c r="J559" s="203"/>
      <c r="K559" s="5"/>
      <c r="L559" s="203" t="str">
        <f t="shared" si="38"/>
        <v/>
      </c>
      <c r="M559" s="5" t="e">
        <f t="shared" si="39"/>
        <v>#N/A</v>
      </c>
      <c r="N559" s="3" t="str">
        <f t="shared" si="40"/>
        <v/>
      </c>
    </row>
    <row r="560" spans="1:14" x14ac:dyDescent="0.2">
      <c r="A560" s="238"/>
      <c r="B560" s="251" t="e">
        <f>VLOOKUP(A560,Adr!A:B,2,FALSE)</f>
        <v>#N/A</v>
      </c>
      <c r="C560" s="205"/>
      <c r="D560" s="208"/>
      <c r="E560" s="209"/>
      <c r="F560" s="202"/>
      <c r="G560" s="265"/>
      <c r="H560" s="205"/>
      <c r="I560" s="230"/>
      <c r="J560" s="203"/>
      <c r="K560" s="5"/>
      <c r="L560" s="203" t="str">
        <f t="shared" si="38"/>
        <v/>
      </c>
      <c r="M560" s="5" t="e">
        <f t="shared" si="39"/>
        <v>#N/A</v>
      </c>
      <c r="N560" s="3" t="str">
        <f t="shared" si="40"/>
        <v/>
      </c>
    </row>
    <row r="561" spans="1:14" x14ac:dyDescent="0.2">
      <c r="A561" s="202"/>
      <c r="B561" s="251" t="e">
        <f>VLOOKUP(A561,Adr!A:B,2,FALSE)</f>
        <v>#N/A</v>
      </c>
      <c r="C561" s="236"/>
      <c r="D561" s="223"/>
      <c r="E561" s="209"/>
      <c r="F561" s="202"/>
      <c r="G561" s="205"/>
      <c r="H561" s="205"/>
      <c r="I561" s="230"/>
      <c r="J561" s="203"/>
      <c r="K561" s="5"/>
      <c r="L561" s="203" t="str">
        <f t="shared" si="38"/>
        <v/>
      </c>
      <c r="M561" s="5" t="e">
        <f t="shared" si="39"/>
        <v>#N/A</v>
      </c>
      <c r="N561" s="3" t="str">
        <f t="shared" si="40"/>
        <v/>
      </c>
    </row>
    <row r="562" spans="1:14" x14ac:dyDescent="0.2">
      <c r="A562" s="242"/>
      <c r="B562" s="251" t="e">
        <f>VLOOKUP(A562,Adr!A:B,2,FALSE)</f>
        <v>#N/A</v>
      </c>
      <c r="C562" s="205"/>
      <c r="D562" s="208"/>
      <c r="E562" s="209"/>
      <c r="F562" s="202"/>
      <c r="G562" s="265"/>
      <c r="H562" s="205"/>
      <c r="I562" s="230"/>
      <c r="J562" s="203"/>
      <c r="K562" s="5"/>
      <c r="L562" s="203" t="str">
        <f t="shared" si="38"/>
        <v/>
      </c>
      <c r="M562" s="5" t="e">
        <f t="shared" si="39"/>
        <v>#N/A</v>
      </c>
      <c r="N562" s="3" t="str">
        <f t="shared" si="40"/>
        <v/>
      </c>
    </row>
    <row r="563" spans="1:14" x14ac:dyDescent="0.2">
      <c r="A563" s="202"/>
      <c r="B563" s="251" t="e">
        <f>VLOOKUP(A563,Adr!A:B,2,FALSE)</f>
        <v>#N/A</v>
      </c>
      <c r="C563" s="236"/>
      <c r="D563" s="223"/>
      <c r="E563" s="209"/>
      <c r="F563" s="202"/>
      <c r="G563" s="205"/>
      <c r="H563" s="205"/>
      <c r="I563" s="230"/>
      <c r="J563" s="203"/>
      <c r="K563" s="5"/>
      <c r="L563" s="203" t="str">
        <f t="shared" si="38"/>
        <v/>
      </c>
      <c r="M563" s="5" t="e">
        <f t="shared" si="39"/>
        <v>#N/A</v>
      </c>
      <c r="N563" s="3" t="str">
        <f t="shared" si="40"/>
        <v/>
      </c>
    </row>
    <row r="564" spans="1:14" x14ac:dyDescent="0.2">
      <c r="A564" s="238"/>
      <c r="B564" s="251" t="e">
        <f>VLOOKUP(A564,Adr!A:B,2,FALSE)</f>
        <v>#N/A</v>
      </c>
      <c r="C564" s="205"/>
      <c r="D564" s="208"/>
      <c r="E564" s="209"/>
      <c r="F564" s="202"/>
      <c r="G564" s="265"/>
      <c r="H564" s="205"/>
      <c r="I564" s="230"/>
      <c r="J564" s="203"/>
      <c r="K564" s="5"/>
      <c r="L564" s="203" t="str">
        <f t="shared" si="38"/>
        <v/>
      </c>
      <c r="M564" s="5" t="e">
        <f t="shared" si="39"/>
        <v>#N/A</v>
      </c>
      <c r="N564" s="3" t="str">
        <f t="shared" si="40"/>
        <v/>
      </c>
    </row>
    <row r="565" spans="1:14" x14ac:dyDescent="0.2">
      <c r="A565" s="238"/>
      <c r="B565" s="251" t="e">
        <f>VLOOKUP(A565,Adr!A:B,2,FALSE)</f>
        <v>#N/A</v>
      </c>
      <c r="C565" s="205"/>
      <c r="D565" s="208"/>
      <c r="E565" s="209"/>
      <c r="F565" s="202"/>
      <c r="G565" s="265"/>
      <c r="H565" s="205"/>
      <c r="I565" s="230"/>
      <c r="J565" s="203"/>
      <c r="K565" s="5"/>
      <c r="L565" s="203" t="str">
        <f t="shared" si="38"/>
        <v/>
      </c>
      <c r="M565" s="5" t="e">
        <f t="shared" si="39"/>
        <v>#N/A</v>
      </c>
      <c r="N565" s="3" t="str">
        <f t="shared" si="40"/>
        <v/>
      </c>
    </row>
    <row r="566" spans="1:14" x14ac:dyDescent="0.2">
      <c r="A566" s="202"/>
      <c r="B566" s="251" t="e">
        <f>VLOOKUP(A566,Adr!A:B,2,FALSE)</f>
        <v>#N/A</v>
      </c>
      <c r="C566" s="236"/>
      <c r="D566" s="223"/>
      <c r="E566" s="209"/>
      <c r="F566" s="202"/>
      <c r="G566" s="205"/>
      <c r="H566" s="205"/>
      <c r="I566" s="230"/>
      <c r="J566" s="203"/>
      <c r="K566" s="5"/>
      <c r="L566" s="203" t="str">
        <f t="shared" si="38"/>
        <v/>
      </c>
      <c r="M566" s="5" t="e">
        <f t="shared" si="39"/>
        <v>#N/A</v>
      </c>
      <c r="N566" s="3" t="str">
        <f t="shared" si="40"/>
        <v/>
      </c>
    </row>
    <row r="567" spans="1:14" x14ac:dyDescent="0.2">
      <c r="A567" s="202"/>
      <c r="B567" s="251" t="e">
        <f>VLOOKUP(A567,Adr!A:B,2,FALSE)</f>
        <v>#N/A</v>
      </c>
      <c r="C567" s="236"/>
      <c r="D567" s="223"/>
      <c r="E567" s="209"/>
      <c r="F567" s="202"/>
      <c r="G567" s="205"/>
      <c r="H567" s="205"/>
      <c r="I567" s="230"/>
      <c r="J567" s="203"/>
      <c r="K567" s="5"/>
      <c r="L567" s="203" t="str">
        <f t="shared" si="38"/>
        <v/>
      </c>
      <c r="M567" s="5" t="e">
        <f t="shared" si="39"/>
        <v>#N/A</v>
      </c>
      <c r="N567" s="3" t="str">
        <f t="shared" si="40"/>
        <v/>
      </c>
    </row>
    <row r="568" spans="1:14" x14ac:dyDescent="0.2">
      <c r="A568" s="238"/>
      <c r="B568" s="251" t="e">
        <f>VLOOKUP(A568,Adr!A:B,2,FALSE)</f>
        <v>#N/A</v>
      </c>
      <c r="C568" s="205"/>
      <c r="D568" s="208"/>
      <c r="E568" s="209"/>
      <c r="F568" s="202"/>
      <c r="G568" s="265"/>
      <c r="H568" s="205"/>
      <c r="I568" s="230"/>
      <c r="J568" s="203"/>
      <c r="K568" s="5"/>
      <c r="L568" s="203" t="str">
        <f t="shared" si="38"/>
        <v/>
      </c>
      <c r="M568" s="5" t="e">
        <f t="shared" si="39"/>
        <v>#N/A</v>
      </c>
      <c r="N568" s="3" t="str">
        <f t="shared" si="40"/>
        <v/>
      </c>
    </row>
    <row r="569" spans="1:14" x14ac:dyDescent="0.2">
      <c r="A569" s="238"/>
      <c r="B569" s="251" t="e">
        <f>VLOOKUP(A569,Adr!A:B,2,FALSE)</f>
        <v>#N/A</v>
      </c>
      <c r="C569" s="205"/>
      <c r="D569" s="208"/>
      <c r="E569" s="209"/>
      <c r="F569" s="202"/>
      <c r="G569" s="265"/>
      <c r="H569" s="205"/>
      <c r="I569" s="230"/>
      <c r="J569" s="203"/>
      <c r="K569" s="5"/>
      <c r="L569" s="203" t="str">
        <f t="shared" si="38"/>
        <v/>
      </c>
      <c r="M569" s="5" t="e">
        <f t="shared" si="39"/>
        <v>#N/A</v>
      </c>
      <c r="N569" s="3" t="str">
        <f t="shared" si="40"/>
        <v/>
      </c>
    </row>
    <row r="570" spans="1:14" x14ac:dyDescent="0.2">
      <c r="A570" s="219"/>
      <c r="B570" s="251" t="e">
        <f>VLOOKUP(A570,Adr!A:B,2,FALSE)</f>
        <v>#N/A</v>
      </c>
      <c r="C570" s="222"/>
      <c r="D570" s="224"/>
      <c r="E570" s="209"/>
      <c r="F570" s="219"/>
      <c r="G570" s="222"/>
      <c r="H570" s="222"/>
      <c r="I570" s="230"/>
      <c r="J570" s="203"/>
      <c r="K570" s="5"/>
      <c r="L570" s="203" t="str">
        <f t="shared" si="38"/>
        <v/>
      </c>
      <c r="M570" s="5" t="e">
        <f t="shared" si="39"/>
        <v>#N/A</v>
      </c>
      <c r="N570" s="3" t="str">
        <f t="shared" si="40"/>
        <v/>
      </c>
    </row>
    <row r="571" spans="1:14" x14ac:dyDescent="0.2">
      <c r="A571" s="202"/>
      <c r="B571" s="251" t="e">
        <f>VLOOKUP(A571,Adr!A:B,2,FALSE)</f>
        <v>#N/A</v>
      </c>
      <c r="C571" s="222"/>
      <c r="D571" s="224"/>
      <c r="E571" s="209"/>
      <c r="F571" s="219"/>
      <c r="G571" s="222"/>
      <c r="H571" s="222"/>
      <c r="I571" s="230"/>
      <c r="J571" s="203"/>
      <c r="K571" s="5"/>
      <c r="L571" s="203" t="str">
        <f t="shared" si="38"/>
        <v/>
      </c>
      <c r="M571" s="5" t="e">
        <f t="shared" si="39"/>
        <v>#N/A</v>
      </c>
      <c r="N571" s="3" t="str">
        <f t="shared" si="40"/>
        <v/>
      </c>
    </row>
    <row r="572" spans="1:14" x14ac:dyDescent="0.2">
      <c r="A572" s="202"/>
      <c r="B572" s="251" t="e">
        <f>VLOOKUP(A572,Adr!A:B,2,FALSE)</f>
        <v>#N/A</v>
      </c>
      <c r="C572" s="222"/>
      <c r="D572" s="224"/>
      <c r="E572" s="209"/>
      <c r="F572" s="219"/>
      <c r="G572" s="222"/>
      <c r="H572" s="222"/>
      <c r="I572" s="230"/>
      <c r="J572" s="203"/>
      <c r="K572" s="5"/>
      <c r="L572" s="203" t="str">
        <f t="shared" si="38"/>
        <v/>
      </c>
      <c r="M572" s="5" t="e">
        <f t="shared" si="39"/>
        <v>#N/A</v>
      </c>
      <c r="N572" s="3" t="str">
        <f t="shared" si="40"/>
        <v/>
      </c>
    </row>
    <row r="573" spans="1:14" x14ac:dyDescent="0.2">
      <c r="A573" s="202"/>
      <c r="B573" s="251" t="e">
        <f>VLOOKUP(A573,Adr!A:B,2,FALSE)</f>
        <v>#N/A</v>
      </c>
      <c r="C573" s="222"/>
      <c r="D573" s="224"/>
      <c r="E573" s="209"/>
      <c r="F573" s="219"/>
      <c r="G573" s="222"/>
      <c r="H573" s="222"/>
      <c r="I573" s="230"/>
      <c r="J573" s="203"/>
      <c r="K573" s="5"/>
      <c r="L573" s="203" t="str">
        <f t="shared" si="38"/>
        <v/>
      </c>
      <c r="M573" s="5" t="e">
        <f t="shared" si="39"/>
        <v>#N/A</v>
      </c>
      <c r="N573" s="3" t="str">
        <f t="shared" si="40"/>
        <v/>
      </c>
    </row>
    <row r="574" spans="1:14" x14ac:dyDescent="0.2">
      <c r="A574" s="202"/>
      <c r="B574" s="251" t="e">
        <f>VLOOKUP(A574,Adr!A:B,2,FALSE)</f>
        <v>#N/A</v>
      </c>
      <c r="C574" s="237"/>
      <c r="D574" s="229"/>
      <c r="E574" s="209"/>
      <c r="F574" s="219"/>
      <c r="G574" s="222"/>
      <c r="H574" s="222"/>
      <c r="I574" s="210"/>
      <c r="J574" s="203"/>
      <c r="K574" s="5"/>
      <c r="L574" s="203" t="str">
        <f t="shared" si="38"/>
        <v/>
      </c>
      <c r="M574" s="5" t="e">
        <f t="shared" si="39"/>
        <v>#N/A</v>
      </c>
      <c r="N574" s="3" t="str">
        <f t="shared" si="40"/>
        <v/>
      </c>
    </row>
    <row r="575" spans="1:14" x14ac:dyDescent="0.2">
      <c r="A575" s="202"/>
      <c r="B575" s="251" t="e">
        <f>VLOOKUP(A575,Adr!A:B,2,FALSE)</f>
        <v>#N/A</v>
      </c>
      <c r="C575" s="237"/>
      <c r="D575" s="229"/>
      <c r="E575" s="209"/>
      <c r="F575" s="219"/>
      <c r="G575" s="222"/>
      <c r="H575" s="222"/>
      <c r="I575" s="210"/>
      <c r="J575" s="203"/>
      <c r="K575" s="5"/>
      <c r="L575" s="203" t="str">
        <f t="shared" si="38"/>
        <v/>
      </c>
      <c r="M575" s="5" t="e">
        <f t="shared" si="39"/>
        <v>#N/A</v>
      </c>
      <c r="N575" s="3" t="str">
        <f t="shared" si="40"/>
        <v/>
      </c>
    </row>
    <row r="576" spans="1:14" x14ac:dyDescent="0.2">
      <c r="A576" s="202"/>
      <c r="B576" s="251" t="e">
        <f>VLOOKUP(A576,Adr!A:B,2,FALSE)</f>
        <v>#N/A</v>
      </c>
      <c r="C576" s="237"/>
      <c r="D576" s="229"/>
      <c r="E576" s="209"/>
      <c r="F576" s="219"/>
      <c r="G576" s="222"/>
      <c r="H576" s="222"/>
      <c r="I576" s="210"/>
      <c r="J576" s="203"/>
      <c r="K576" s="5"/>
      <c r="L576" s="203" t="str">
        <f t="shared" si="38"/>
        <v/>
      </c>
      <c r="M576" s="5" t="e">
        <f t="shared" si="39"/>
        <v>#N/A</v>
      </c>
      <c r="N576" s="3" t="str">
        <f t="shared" si="40"/>
        <v/>
      </c>
    </row>
    <row r="577" spans="1:14" x14ac:dyDescent="0.2">
      <c r="A577" s="202"/>
      <c r="B577" s="251" t="e">
        <f>VLOOKUP(A577,Adr!A:B,2,FALSE)</f>
        <v>#N/A</v>
      </c>
      <c r="C577" s="237"/>
      <c r="D577" s="229"/>
      <c r="E577" s="209"/>
      <c r="F577" s="219"/>
      <c r="G577" s="222"/>
      <c r="H577" s="222"/>
      <c r="I577" s="210"/>
      <c r="J577" s="203"/>
      <c r="K577" s="5"/>
      <c r="L577" s="203" t="str">
        <f t="shared" si="38"/>
        <v/>
      </c>
      <c r="M577" s="5" t="e">
        <f t="shared" si="39"/>
        <v>#N/A</v>
      </c>
      <c r="N577" s="3" t="str">
        <f t="shared" si="40"/>
        <v/>
      </c>
    </row>
    <row r="578" spans="1:14" x14ac:dyDescent="0.2">
      <c r="A578" s="202"/>
      <c r="B578" s="251" t="e">
        <f>VLOOKUP(A578,Adr!A:B,2,FALSE)</f>
        <v>#N/A</v>
      </c>
      <c r="C578" s="222"/>
      <c r="D578" s="224"/>
      <c r="E578" s="209"/>
      <c r="F578" s="219"/>
      <c r="G578" s="222"/>
      <c r="H578" s="222"/>
      <c r="I578" s="230"/>
      <c r="J578" s="203"/>
      <c r="K578" s="5"/>
      <c r="L578" s="203" t="str">
        <f t="shared" si="38"/>
        <v/>
      </c>
      <c r="M578" s="5" t="e">
        <f t="shared" si="39"/>
        <v>#N/A</v>
      </c>
      <c r="N578" s="3" t="str">
        <f t="shared" si="40"/>
        <v/>
      </c>
    </row>
    <row r="579" spans="1:14" x14ac:dyDescent="0.2">
      <c r="A579" s="202"/>
      <c r="B579" s="251" t="e">
        <f>VLOOKUP(A579,Adr!A:B,2,FALSE)</f>
        <v>#N/A</v>
      </c>
      <c r="C579" s="222"/>
      <c r="D579" s="224"/>
      <c r="E579" s="209"/>
      <c r="F579" s="219"/>
      <c r="G579" s="222"/>
      <c r="H579" s="222"/>
      <c r="I579" s="230"/>
      <c r="J579" s="203"/>
      <c r="K579" s="5"/>
      <c r="L579" s="203" t="str">
        <f t="shared" si="38"/>
        <v/>
      </c>
      <c r="M579" s="5" t="e">
        <f t="shared" si="39"/>
        <v>#N/A</v>
      </c>
      <c r="N579" s="3" t="str">
        <f t="shared" si="40"/>
        <v/>
      </c>
    </row>
    <row r="580" spans="1:14" x14ac:dyDescent="0.2">
      <c r="A580" s="202"/>
      <c r="B580" s="251" t="e">
        <f>VLOOKUP(A580,Adr!A:B,2,FALSE)</f>
        <v>#N/A</v>
      </c>
      <c r="C580" s="222"/>
      <c r="D580" s="224"/>
      <c r="E580" s="209"/>
      <c r="F580" s="219"/>
      <c r="G580" s="222"/>
      <c r="H580" s="222"/>
      <c r="I580" s="230"/>
      <c r="J580" s="203"/>
      <c r="K580" s="5"/>
      <c r="L580" s="203" t="str">
        <f t="shared" si="38"/>
        <v/>
      </c>
      <c r="M580" s="5" t="e">
        <f t="shared" si="39"/>
        <v>#N/A</v>
      </c>
      <c r="N580" s="3" t="str">
        <f t="shared" si="40"/>
        <v/>
      </c>
    </row>
    <row r="581" spans="1:14" x14ac:dyDescent="0.2">
      <c r="A581" s="202"/>
      <c r="B581" s="251" t="e">
        <f>VLOOKUP(A581,Adr!A:B,2,FALSE)</f>
        <v>#N/A</v>
      </c>
      <c r="C581" s="222"/>
      <c r="D581" s="224"/>
      <c r="E581" s="209"/>
      <c r="F581" s="219"/>
      <c r="G581" s="222"/>
      <c r="H581" s="222"/>
      <c r="I581" s="230"/>
      <c r="J581" s="203"/>
      <c r="K581" s="5"/>
      <c r="L581" s="203" t="str">
        <f t="shared" ref="L581:L644" si="41">A581&amp;G581&amp;H581</f>
        <v/>
      </c>
      <c r="M581" s="5" t="e">
        <f t="shared" ref="M581:M644" si="42">B581&amp;F581&amp;H581&amp;C581</f>
        <v>#N/A</v>
      </c>
      <c r="N581" s="3" t="str">
        <f t="shared" ref="N581:N644" si="43">+I581&amp;H581</f>
        <v/>
      </c>
    </row>
    <row r="582" spans="1:14" x14ac:dyDescent="0.2">
      <c r="A582" s="202"/>
      <c r="B582" s="251" t="e">
        <f>VLOOKUP(A582,Adr!A:B,2,FALSE)</f>
        <v>#N/A</v>
      </c>
      <c r="C582" s="222"/>
      <c r="D582" s="224"/>
      <c r="E582" s="209"/>
      <c r="F582" s="219"/>
      <c r="G582" s="222"/>
      <c r="H582" s="222"/>
      <c r="I582" s="230"/>
      <c r="J582" s="203"/>
      <c r="K582" s="5"/>
      <c r="L582" s="203" t="str">
        <f t="shared" si="41"/>
        <v/>
      </c>
      <c r="M582" s="5" t="e">
        <f t="shared" si="42"/>
        <v>#N/A</v>
      </c>
      <c r="N582" s="3" t="str">
        <f t="shared" si="43"/>
        <v/>
      </c>
    </row>
    <row r="583" spans="1:14" x14ac:dyDescent="0.2">
      <c r="A583" s="202"/>
      <c r="B583" s="251" t="e">
        <f>VLOOKUP(A583,Adr!A:B,2,FALSE)</f>
        <v>#N/A</v>
      </c>
      <c r="C583" s="237"/>
      <c r="D583" s="229"/>
      <c r="E583" s="209"/>
      <c r="F583" s="219"/>
      <c r="G583" s="222"/>
      <c r="H583" s="222"/>
      <c r="I583" s="210"/>
      <c r="J583" s="203"/>
      <c r="K583" s="5"/>
      <c r="L583" s="203" t="str">
        <f t="shared" si="41"/>
        <v/>
      </c>
      <c r="M583" s="5" t="e">
        <f t="shared" si="42"/>
        <v>#N/A</v>
      </c>
      <c r="N583" s="3" t="str">
        <f t="shared" si="43"/>
        <v/>
      </c>
    </row>
    <row r="584" spans="1:14" x14ac:dyDescent="0.2">
      <c r="A584" s="202"/>
      <c r="B584" s="251" t="e">
        <f>VLOOKUP(A584,Adr!A:B,2,FALSE)</f>
        <v>#N/A</v>
      </c>
      <c r="C584" s="236"/>
      <c r="D584" s="223"/>
      <c r="E584" s="209"/>
      <c r="F584" s="202"/>
      <c r="G584" s="205"/>
      <c r="H584" s="205"/>
      <c r="I584" s="210"/>
      <c r="J584" s="203"/>
      <c r="K584" s="5"/>
      <c r="L584" s="203" t="str">
        <f t="shared" si="41"/>
        <v/>
      </c>
      <c r="M584" s="5" t="e">
        <f t="shared" si="42"/>
        <v>#N/A</v>
      </c>
      <c r="N584" s="3" t="str">
        <f t="shared" si="43"/>
        <v/>
      </c>
    </row>
    <row r="585" spans="1:14" x14ac:dyDescent="0.2">
      <c r="A585" s="219"/>
      <c r="B585" s="251" t="e">
        <f>VLOOKUP(A585,Adr!A:B,2,FALSE)</f>
        <v>#N/A</v>
      </c>
      <c r="C585" s="222"/>
      <c r="D585" s="224"/>
      <c r="E585" s="292"/>
      <c r="F585" s="219"/>
      <c r="G585" s="222"/>
      <c r="H585" s="222"/>
      <c r="I585" s="230"/>
      <c r="J585" s="203"/>
      <c r="K585" s="5"/>
      <c r="L585" s="203" t="str">
        <f t="shared" si="41"/>
        <v/>
      </c>
      <c r="M585" s="5" t="e">
        <f t="shared" si="42"/>
        <v>#N/A</v>
      </c>
      <c r="N585" s="3" t="str">
        <f t="shared" si="43"/>
        <v/>
      </c>
    </row>
    <row r="586" spans="1:14" x14ac:dyDescent="0.2">
      <c r="A586" s="202"/>
      <c r="B586" s="251" t="e">
        <f>VLOOKUP(A586,Adr!A:B,2,FALSE)</f>
        <v>#N/A</v>
      </c>
      <c r="C586" s="236"/>
      <c r="D586" s="223"/>
      <c r="E586" s="209"/>
      <c r="F586" s="202"/>
      <c r="G586" s="205"/>
      <c r="H586" s="205"/>
      <c r="I586" s="210"/>
      <c r="J586" s="203"/>
      <c r="K586" s="5"/>
      <c r="L586" s="203" t="str">
        <f t="shared" si="41"/>
        <v/>
      </c>
      <c r="M586" s="5" t="e">
        <f t="shared" si="42"/>
        <v>#N/A</v>
      </c>
      <c r="N586" s="3" t="str">
        <f t="shared" si="43"/>
        <v/>
      </c>
    </row>
    <row r="587" spans="1:14" x14ac:dyDescent="0.2">
      <c r="A587" s="202"/>
      <c r="B587" s="251" t="e">
        <f>VLOOKUP(A587,Adr!A:B,2,FALSE)</f>
        <v>#N/A</v>
      </c>
      <c r="C587" s="236"/>
      <c r="D587" s="223"/>
      <c r="E587" s="209"/>
      <c r="F587" s="202"/>
      <c r="G587" s="205"/>
      <c r="H587" s="205"/>
      <c r="I587" s="210"/>
      <c r="J587" s="203"/>
      <c r="K587" s="5"/>
      <c r="L587" s="203" t="str">
        <f t="shared" si="41"/>
        <v/>
      </c>
      <c r="M587" s="5" t="e">
        <f t="shared" si="42"/>
        <v>#N/A</v>
      </c>
      <c r="N587" s="3" t="str">
        <f t="shared" si="43"/>
        <v/>
      </c>
    </row>
    <row r="588" spans="1:14" x14ac:dyDescent="0.2">
      <c r="A588" s="202"/>
      <c r="B588" s="251" t="e">
        <f>VLOOKUP(A588,Adr!A:B,2,FALSE)</f>
        <v>#N/A</v>
      </c>
      <c r="C588" s="236"/>
      <c r="D588" s="223"/>
      <c r="E588" s="209"/>
      <c r="F588" s="202"/>
      <c r="G588" s="205"/>
      <c r="H588" s="205"/>
      <c r="I588" s="210"/>
      <c r="J588" s="203"/>
      <c r="K588" s="5"/>
      <c r="L588" s="203" t="str">
        <f t="shared" si="41"/>
        <v/>
      </c>
      <c r="M588" s="5" t="e">
        <f t="shared" si="42"/>
        <v>#N/A</v>
      </c>
      <c r="N588" s="3" t="str">
        <f t="shared" si="43"/>
        <v/>
      </c>
    </row>
    <row r="589" spans="1:14" x14ac:dyDescent="0.2">
      <c r="A589" s="202"/>
      <c r="B589" s="251" t="e">
        <f>VLOOKUP(A589,Adr!A:B,2,FALSE)</f>
        <v>#N/A</v>
      </c>
      <c r="C589" s="236"/>
      <c r="D589" s="223"/>
      <c r="E589" s="209"/>
      <c r="F589" s="202"/>
      <c r="G589" s="205"/>
      <c r="H589" s="205"/>
      <c r="I589" s="210"/>
      <c r="J589" s="203"/>
      <c r="K589" s="5"/>
      <c r="L589" s="203" t="str">
        <f t="shared" si="41"/>
        <v/>
      </c>
      <c r="M589" s="5" t="e">
        <f t="shared" si="42"/>
        <v>#N/A</v>
      </c>
      <c r="N589" s="3" t="str">
        <f t="shared" si="43"/>
        <v/>
      </c>
    </row>
    <row r="590" spans="1:14" x14ac:dyDescent="0.2">
      <c r="A590" s="202"/>
      <c r="B590" s="251" t="e">
        <f>VLOOKUP(A590,Adr!A:B,2,FALSE)</f>
        <v>#N/A</v>
      </c>
      <c r="C590" s="236"/>
      <c r="D590" s="223"/>
      <c r="E590" s="209"/>
      <c r="F590" s="202"/>
      <c r="G590" s="205"/>
      <c r="H590" s="205"/>
      <c r="I590" s="210"/>
      <c r="J590" s="203"/>
      <c r="K590" s="5"/>
      <c r="L590" s="203" t="str">
        <f t="shared" si="41"/>
        <v/>
      </c>
      <c r="M590" s="5" t="e">
        <f t="shared" si="42"/>
        <v>#N/A</v>
      </c>
      <c r="N590" s="3" t="str">
        <f t="shared" si="43"/>
        <v/>
      </c>
    </row>
    <row r="591" spans="1:14" x14ac:dyDescent="0.2">
      <c r="A591" s="202"/>
      <c r="B591" s="251" t="e">
        <f>VLOOKUP(A591,Adr!A:B,2,FALSE)</f>
        <v>#N/A</v>
      </c>
      <c r="C591" s="236"/>
      <c r="D591" s="223"/>
      <c r="E591" s="209"/>
      <c r="F591" s="202"/>
      <c r="G591" s="205"/>
      <c r="H591" s="205"/>
      <c r="I591" s="210"/>
      <c r="J591" s="203"/>
      <c r="K591" s="5"/>
      <c r="L591" s="203" t="str">
        <f t="shared" si="41"/>
        <v/>
      </c>
      <c r="M591" s="5" t="e">
        <f t="shared" si="42"/>
        <v>#N/A</v>
      </c>
      <c r="N591" s="3" t="str">
        <f t="shared" si="43"/>
        <v/>
      </c>
    </row>
    <row r="592" spans="1:14" x14ac:dyDescent="0.2">
      <c r="A592" s="202"/>
      <c r="B592" s="251" t="e">
        <f>VLOOKUP(A592,Adr!A:B,2,FALSE)</f>
        <v>#N/A</v>
      </c>
      <c r="C592" s="236"/>
      <c r="D592" s="223"/>
      <c r="E592" s="209"/>
      <c r="F592" s="202"/>
      <c r="G592" s="205"/>
      <c r="H592" s="205"/>
      <c r="I592" s="230"/>
      <c r="J592" s="203"/>
      <c r="K592" s="5"/>
      <c r="L592" s="203" t="str">
        <f t="shared" si="41"/>
        <v/>
      </c>
      <c r="M592" s="5" t="e">
        <f t="shared" si="42"/>
        <v>#N/A</v>
      </c>
      <c r="N592" s="3" t="str">
        <f t="shared" si="43"/>
        <v/>
      </c>
    </row>
    <row r="593" spans="1:14" x14ac:dyDescent="0.2">
      <c r="A593" s="238"/>
      <c r="B593" s="251" t="e">
        <f>VLOOKUP(A593,Adr!A:B,2,FALSE)</f>
        <v>#N/A</v>
      </c>
      <c r="C593" s="205"/>
      <c r="D593" s="208"/>
      <c r="E593" s="209"/>
      <c r="F593" s="202"/>
      <c r="G593" s="265"/>
      <c r="H593" s="205"/>
      <c r="I593" s="230"/>
      <c r="J593" s="203"/>
      <c r="K593" s="5"/>
      <c r="L593" s="203" t="str">
        <f t="shared" si="41"/>
        <v/>
      </c>
      <c r="M593" s="5" t="e">
        <f t="shared" si="42"/>
        <v>#N/A</v>
      </c>
      <c r="N593" s="3" t="str">
        <f t="shared" si="43"/>
        <v/>
      </c>
    </row>
    <row r="594" spans="1:14" x14ac:dyDescent="0.2">
      <c r="A594" s="202"/>
      <c r="B594" s="251" t="e">
        <f>VLOOKUP(A594,Adr!A:B,2,FALSE)</f>
        <v>#N/A</v>
      </c>
      <c r="C594" s="237"/>
      <c r="D594" s="229"/>
      <c r="E594" s="209"/>
      <c r="F594" s="202"/>
      <c r="G594" s="205"/>
      <c r="H594" s="205"/>
      <c r="I594" s="230"/>
      <c r="J594" s="203"/>
      <c r="K594" s="5"/>
      <c r="L594" s="203" t="str">
        <f t="shared" si="41"/>
        <v/>
      </c>
      <c r="M594" s="5" t="e">
        <f t="shared" si="42"/>
        <v>#N/A</v>
      </c>
      <c r="N594" s="3" t="str">
        <f t="shared" si="43"/>
        <v/>
      </c>
    </row>
    <row r="595" spans="1:14" x14ac:dyDescent="0.2">
      <c r="A595" s="202"/>
      <c r="B595" s="251" t="e">
        <f>VLOOKUP(A595,Adr!A:B,2,FALSE)</f>
        <v>#N/A</v>
      </c>
      <c r="C595" s="236"/>
      <c r="D595" s="223"/>
      <c r="E595" s="209"/>
      <c r="F595" s="202"/>
      <c r="G595" s="205"/>
      <c r="H595" s="205"/>
      <c r="I595" s="230"/>
      <c r="J595" s="203"/>
      <c r="K595" s="5"/>
      <c r="L595" s="203" t="str">
        <f t="shared" si="41"/>
        <v/>
      </c>
      <c r="M595" s="5" t="e">
        <f t="shared" si="42"/>
        <v>#N/A</v>
      </c>
      <c r="N595" s="3" t="str">
        <f t="shared" si="43"/>
        <v/>
      </c>
    </row>
    <row r="596" spans="1:14" x14ac:dyDescent="0.2">
      <c r="A596" s="202"/>
      <c r="B596" s="251" t="e">
        <f>VLOOKUP(A596,Adr!A:B,2,FALSE)</f>
        <v>#N/A</v>
      </c>
      <c r="C596" s="236"/>
      <c r="D596" s="223"/>
      <c r="E596" s="209"/>
      <c r="F596" s="202"/>
      <c r="G596" s="205"/>
      <c r="H596" s="205"/>
      <c r="I596" s="230"/>
      <c r="J596" s="203"/>
      <c r="K596" s="5"/>
      <c r="L596" s="203" t="str">
        <f t="shared" si="41"/>
        <v/>
      </c>
      <c r="M596" s="5" t="e">
        <f t="shared" si="42"/>
        <v>#N/A</v>
      </c>
      <c r="N596" s="3" t="str">
        <f t="shared" si="43"/>
        <v/>
      </c>
    </row>
    <row r="597" spans="1:14" x14ac:dyDescent="0.2">
      <c r="A597" s="202"/>
      <c r="B597" s="251" t="e">
        <f>VLOOKUP(A597,Adr!A:B,2,FALSE)</f>
        <v>#N/A</v>
      </c>
      <c r="C597" s="236"/>
      <c r="D597" s="223"/>
      <c r="E597" s="209"/>
      <c r="F597" s="202"/>
      <c r="G597" s="205"/>
      <c r="H597" s="205"/>
      <c r="I597" s="230"/>
      <c r="J597" s="203"/>
      <c r="K597" s="5"/>
      <c r="L597" s="203" t="str">
        <f t="shared" si="41"/>
        <v/>
      </c>
      <c r="M597" s="5" t="e">
        <f t="shared" si="42"/>
        <v>#N/A</v>
      </c>
      <c r="N597" s="3" t="str">
        <f t="shared" si="43"/>
        <v/>
      </c>
    </row>
    <row r="598" spans="1:14" x14ac:dyDescent="0.2">
      <c r="A598" s="238"/>
      <c r="B598" s="251" t="e">
        <f>VLOOKUP(A598,Adr!A:B,2,FALSE)</f>
        <v>#N/A</v>
      </c>
      <c r="C598" s="205"/>
      <c r="D598" s="208"/>
      <c r="E598" s="209"/>
      <c r="F598" s="202"/>
      <c r="G598" s="265"/>
      <c r="H598" s="205"/>
      <c r="I598" s="230"/>
      <c r="J598" s="203"/>
      <c r="K598" s="5"/>
      <c r="L598" s="203" t="str">
        <f t="shared" si="41"/>
        <v/>
      </c>
      <c r="M598" s="5" t="e">
        <f t="shared" si="42"/>
        <v>#N/A</v>
      </c>
      <c r="N598" s="3" t="str">
        <f t="shared" si="43"/>
        <v/>
      </c>
    </row>
    <row r="599" spans="1:14" x14ac:dyDescent="0.2">
      <c r="A599" s="202"/>
      <c r="B599" s="251" t="e">
        <f>VLOOKUP(A599,Adr!A:B,2,FALSE)</f>
        <v>#N/A</v>
      </c>
      <c r="C599" s="236"/>
      <c r="D599" s="229"/>
      <c r="E599" s="209"/>
      <c r="F599" s="202"/>
      <c r="G599" s="205"/>
      <c r="H599" s="205"/>
      <c r="I599" s="230"/>
      <c r="J599" s="203"/>
      <c r="K599" s="5"/>
      <c r="L599" s="203" t="str">
        <f t="shared" si="41"/>
        <v/>
      </c>
      <c r="M599" s="5" t="e">
        <f t="shared" si="42"/>
        <v>#N/A</v>
      </c>
      <c r="N599" s="3" t="str">
        <f t="shared" si="43"/>
        <v/>
      </c>
    </row>
    <row r="600" spans="1:14" x14ac:dyDescent="0.2">
      <c r="A600" s="202"/>
      <c r="B600" s="251" t="e">
        <f>VLOOKUP(A600,Adr!A:B,2,FALSE)</f>
        <v>#N/A</v>
      </c>
      <c r="C600" s="236"/>
      <c r="D600" s="223"/>
      <c r="E600" s="209"/>
      <c r="F600" s="202"/>
      <c r="G600" s="205"/>
      <c r="H600" s="205"/>
      <c r="I600" s="230"/>
      <c r="J600" s="203"/>
      <c r="K600" s="5"/>
      <c r="L600" s="203" t="str">
        <f t="shared" si="41"/>
        <v/>
      </c>
      <c r="M600" s="5" t="e">
        <f t="shared" si="42"/>
        <v>#N/A</v>
      </c>
      <c r="N600" s="3" t="str">
        <f t="shared" si="43"/>
        <v/>
      </c>
    </row>
    <row r="601" spans="1:14" x14ac:dyDescent="0.2">
      <c r="A601" s="202"/>
      <c r="B601" s="251" t="e">
        <f>VLOOKUP(A601,Adr!A:B,2,FALSE)</f>
        <v>#N/A</v>
      </c>
      <c r="C601" s="237"/>
      <c r="D601" s="229"/>
      <c r="E601" s="209"/>
      <c r="F601" s="202"/>
      <c r="G601" s="205"/>
      <c r="H601" s="205"/>
      <c r="I601" s="230"/>
      <c r="J601" s="203"/>
      <c r="K601" s="5"/>
      <c r="L601" s="203" t="str">
        <f t="shared" si="41"/>
        <v/>
      </c>
      <c r="M601" s="5" t="e">
        <f t="shared" si="42"/>
        <v>#N/A</v>
      </c>
      <c r="N601" s="3" t="str">
        <f t="shared" si="43"/>
        <v/>
      </c>
    </row>
    <row r="602" spans="1:14" x14ac:dyDescent="0.2">
      <c r="A602" s="202"/>
      <c r="B602" s="251" t="e">
        <f>VLOOKUP(A602,Adr!A:B,2,FALSE)</f>
        <v>#N/A</v>
      </c>
      <c r="C602" s="236"/>
      <c r="D602" s="223"/>
      <c r="E602" s="209"/>
      <c r="F602" s="202"/>
      <c r="G602" s="205"/>
      <c r="H602" s="205"/>
      <c r="I602" s="230"/>
      <c r="J602" s="203"/>
      <c r="K602" s="5"/>
      <c r="L602" s="203" t="str">
        <f t="shared" si="41"/>
        <v/>
      </c>
      <c r="M602" s="5" t="e">
        <f t="shared" si="42"/>
        <v>#N/A</v>
      </c>
      <c r="N602" s="3" t="str">
        <f t="shared" si="43"/>
        <v/>
      </c>
    </row>
    <row r="603" spans="1:14" x14ac:dyDescent="0.2">
      <c r="A603" s="202"/>
      <c r="B603" s="251" t="e">
        <f>VLOOKUP(A603,Adr!A:B,2,FALSE)</f>
        <v>#N/A</v>
      </c>
      <c r="C603" s="237"/>
      <c r="D603" s="229"/>
      <c r="E603" s="209"/>
      <c r="F603" s="202"/>
      <c r="G603" s="205"/>
      <c r="H603" s="205"/>
      <c r="I603" s="230"/>
      <c r="J603" s="203"/>
      <c r="K603" s="5"/>
      <c r="L603" s="203" t="str">
        <f t="shared" si="41"/>
        <v/>
      </c>
      <c r="M603" s="5" t="e">
        <f t="shared" si="42"/>
        <v>#N/A</v>
      </c>
      <c r="N603" s="3" t="str">
        <f t="shared" si="43"/>
        <v/>
      </c>
    </row>
    <row r="604" spans="1:14" x14ac:dyDescent="0.2">
      <c r="A604" s="202"/>
      <c r="B604" s="251" t="e">
        <f>VLOOKUP(A604,Adr!A:B,2,FALSE)</f>
        <v>#N/A</v>
      </c>
      <c r="C604" s="236"/>
      <c r="D604" s="223"/>
      <c r="E604" s="209"/>
      <c r="F604" s="202"/>
      <c r="G604" s="205"/>
      <c r="H604" s="205"/>
      <c r="I604" s="230"/>
      <c r="J604" s="203"/>
      <c r="K604" s="5"/>
      <c r="L604" s="203" t="str">
        <f t="shared" si="41"/>
        <v/>
      </c>
      <c r="M604" s="5" t="e">
        <f t="shared" si="42"/>
        <v>#N/A</v>
      </c>
      <c r="N604" s="3" t="str">
        <f t="shared" si="43"/>
        <v/>
      </c>
    </row>
    <row r="605" spans="1:14" x14ac:dyDescent="0.2">
      <c r="A605" s="238"/>
      <c r="B605" s="251" t="e">
        <f>VLOOKUP(A605,Adr!A:B,2,FALSE)</f>
        <v>#N/A</v>
      </c>
      <c r="C605" s="205"/>
      <c r="D605" s="208"/>
      <c r="E605" s="209"/>
      <c r="F605" s="202"/>
      <c r="G605" s="265"/>
      <c r="H605" s="205"/>
      <c r="I605" s="230"/>
      <c r="J605" s="203"/>
      <c r="K605" s="5"/>
      <c r="L605" s="203" t="str">
        <f t="shared" si="41"/>
        <v/>
      </c>
      <c r="M605" s="5" t="e">
        <f t="shared" si="42"/>
        <v>#N/A</v>
      </c>
      <c r="N605" s="3" t="str">
        <f t="shared" si="43"/>
        <v/>
      </c>
    </row>
    <row r="606" spans="1:14" x14ac:dyDescent="0.2">
      <c r="A606" s="202"/>
      <c r="B606" s="251" t="e">
        <f>VLOOKUP(A606,Adr!A:B,2,FALSE)</f>
        <v>#N/A</v>
      </c>
      <c r="C606" s="237"/>
      <c r="D606" s="229"/>
      <c r="E606" s="209"/>
      <c r="F606" s="219"/>
      <c r="G606" s="222"/>
      <c r="H606" s="222"/>
      <c r="I606" s="210"/>
      <c r="J606" s="203"/>
      <c r="K606" s="5"/>
      <c r="L606" s="203" t="str">
        <f t="shared" si="41"/>
        <v/>
      </c>
      <c r="M606" s="5" t="e">
        <f t="shared" si="42"/>
        <v>#N/A</v>
      </c>
      <c r="N606" s="3" t="str">
        <f t="shared" si="43"/>
        <v/>
      </c>
    </row>
    <row r="607" spans="1:14" x14ac:dyDescent="0.2">
      <c r="A607" s="202"/>
      <c r="B607" s="251" t="e">
        <f>VLOOKUP(A607,Adr!A:B,2,FALSE)</f>
        <v>#N/A</v>
      </c>
      <c r="C607" s="237"/>
      <c r="D607" s="229"/>
      <c r="E607" s="209"/>
      <c r="F607" s="219"/>
      <c r="G607" s="222"/>
      <c r="H607" s="222"/>
      <c r="I607" s="210"/>
      <c r="J607" s="203"/>
      <c r="K607" s="5"/>
      <c r="L607" s="203" t="str">
        <f t="shared" si="41"/>
        <v/>
      </c>
      <c r="M607" s="5" t="e">
        <f t="shared" si="42"/>
        <v>#N/A</v>
      </c>
      <c r="N607" s="3" t="str">
        <f t="shared" si="43"/>
        <v/>
      </c>
    </row>
    <row r="608" spans="1:14" x14ac:dyDescent="0.2">
      <c r="A608" s="219"/>
      <c r="B608" s="251" t="e">
        <f>VLOOKUP(A608,Adr!A:B,2,FALSE)</f>
        <v>#N/A</v>
      </c>
      <c r="C608" s="222"/>
      <c r="D608" s="224"/>
      <c r="E608" s="292"/>
      <c r="F608" s="219"/>
      <c r="G608" s="222"/>
      <c r="H608" s="222"/>
      <c r="I608" s="230"/>
      <c r="J608" s="203"/>
      <c r="K608" s="5"/>
      <c r="L608" s="203" t="str">
        <f t="shared" si="41"/>
        <v/>
      </c>
      <c r="M608" s="5" t="e">
        <f t="shared" si="42"/>
        <v>#N/A</v>
      </c>
      <c r="N608" s="3" t="str">
        <f t="shared" si="43"/>
        <v/>
      </c>
    </row>
    <row r="609" spans="1:14" x14ac:dyDescent="0.2">
      <c r="A609" s="242"/>
      <c r="B609" s="251" t="e">
        <f>VLOOKUP(A609,Adr!A:B,2,FALSE)</f>
        <v>#N/A</v>
      </c>
      <c r="C609" s="205"/>
      <c r="D609" s="208"/>
      <c r="E609" s="209"/>
      <c r="F609" s="202"/>
      <c r="G609" s="265"/>
      <c r="H609" s="205"/>
      <c r="I609" s="230"/>
      <c r="J609" s="203"/>
      <c r="K609" s="5"/>
      <c r="L609" s="203" t="str">
        <f t="shared" si="41"/>
        <v/>
      </c>
      <c r="M609" s="5" t="e">
        <f t="shared" si="42"/>
        <v>#N/A</v>
      </c>
      <c r="N609" s="3" t="str">
        <f t="shared" si="43"/>
        <v/>
      </c>
    </row>
    <row r="610" spans="1:14" x14ac:dyDescent="0.2">
      <c r="A610" s="202"/>
      <c r="B610" s="251" t="e">
        <f>VLOOKUP(A610,Adr!A:B,2,FALSE)</f>
        <v>#N/A</v>
      </c>
      <c r="C610" s="236"/>
      <c r="D610" s="223"/>
      <c r="E610" s="209"/>
      <c r="F610" s="202"/>
      <c r="G610" s="205"/>
      <c r="H610" s="205"/>
      <c r="I610" s="230"/>
      <c r="J610" s="203"/>
      <c r="K610" s="5"/>
      <c r="L610" s="203" t="str">
        <f t="shared" si="41"/>
        <v/>
      </c>
      <c r="M610" s="5" t="e">
        <f t="shared" si="42"/>
        <v>#N/A</v>
      </c>
      <c r="N610" s="3" t="str">
        <f t="shared" si="43"/>
        <v/>
      </c>
    </row>
    <row r="611" spans="1:14" x14ac:dyDescent="0.2">
      <c r="A611" s="202"/>
      <c r="B611" s="251" t="e">
        <f>VLOOKUP(A611,Adr!A:B,2,FALSE)</f>
        <v>#N/A</v>
      </c>
      <c r="C611" s="236"/>
      <c r="D611" s="223"/>
      <c r="E611" s="209"/>
      <c r="F611" s="202"/>
      <c r="G611" s="205"/>
      <c r="H611" s="205"/>
      <c r="I611" s="230"/>
      <c r="J611" s="203"/>
      <c r="K611" s="5"/>
      <c r="L611" s="203" t="str">
        <f t="shared" si="41"/>
        <v/>
      </c>
      <c r="M611" s="5" t="e">
        <f t="shared" si="42"/>
        <v>#N/A</v>
      </c>
      <c r="N611" s="3" t="str">
        <f t="shared" si="43"/>
        <v/>
      </c>
    </row>
    <row r="612" spans="1:14" x14ac:dyDescent="0.2">
      <c r="A612" s="202"/>
      <c r="B612" s="251" t="e">
        <f>VLOOKUP(A612,Adr!A:B,2,FALSE)</f>
        <v>#N/A</v>
      </c>
      <c r="C612" s="237"/>
      <c r="D612" s="229"/>
      <c r="E612" s="209"/>
      <c r="F612" s="202"/>
      <c r="G612" s="205"/>
      <c r="H612" s="205"/>
      <c r="I612" s="230"/>
      <c r="J612" s="203"/>
      <c r="K612" s="5"/>
      <c r="L612" s="203" t="str">
        <f t="shared" si="41"/>
        <v/>
      </c>
      <c r="M612" s="5" t="e">
        <f t="shared" si="42"/>
        <v>#N/A</v>
      </c>
      <c r="N612" s="3" t="str">
        <f t="shared" si="43"/>
        <v/>
      </c>
    </row>
    <row r="613" spans="1:14" x14ac:dyDescent="0.2">
      <c r="A613" s="202"/>
      <c r="B613" s="251" t="e">
        <f>VLOOKUP(A613,Adr!A:B,2,FALSE)</f>
        <v>#N/A</v>
      </c>
      <c r="C613" s="237"/>
      <c r="D613" s="229"/>
      <c r="E613" s="209"/>
      <c r="F613" s="202"/>
      <c r="G613" s="205"/>
      <c r="H613" s="205"/>
      <c r="I613" s="230"/>
      <c r="J613" s="203"/>
      <c r="K613" s="5"/>
      <c r="L613" s="203" t="str">
        <f t="shared" si="41"/>
        <v/>
      </c>
      <c r="M613" s="5" t="e">
        <f t="shared" si="42"/>
        <v>#N/A</v>
      </c>
      <c r="N613" s="3" t="str">
        <f t="shared" si="43"/>
        <v/>
      </c>
    </row>
    <row r="614" spans="1:14" x14ac:dyDescent="0.2">
      <c r="A614" s="202"/>
      <c r="B614" s="251" t="e">
        <f>VLOOKUP(A614,Adr!A:B,2,FALSE)</f>
        <v>#N/A</v>
      </c>
      <c r="C614" s="237"/>
      <c r="D614" s="229"/>
      <c r="E614" s="209"/>
      <c r="F614" s="202"/>
      <c r="G614" s="205"/>
      <c r="H614" s="205"/>
      <c r="I614" s="230"/>
      <c r="J614" s="203"/>
      <c r="K614" s="5"/>
      <c r="L614" s="203" t="str">
        <f t="shared" si="41"/>
        <v/>
      </c>
      <c r="M614" s="5" t="e">
        <f t="shared" si="42"/>
        <v>#N/A</v>
      </c>
      <c r="N614" s="3" t="str">
        <f t="shared" si="43"/>
        <v/>
      </c>
    </row>
    <row r="615" spans="1:14" x14ac:dyDescent="0.2">
      <c r="A615" s="202"/>
      <c r="B615" s="251" t="e">
        <f>VLOOKUP(A615,Adr!A:B,2,FALSE)</f>
        <v>#N/A</v>
      </c>
      <c r="C615" s="236"/>
      <c r="D615" s="223"/>
      <c r="E615" s="209"/>
      <c r="F615" s="202"/>
      <c r="G615" s="205"/>
      <c r="H615" s="205"/>
      <c r="I615" s="230"/>
      <c r="J615" s="203"/>
      <c r="K615" s="5"/>
      <c r="L615" s="203" t="str">
        <f t="shared" si="41"/>
        <v/>
      </c>
      <c r="M615" s="5" t="e">
        <f t="shared" si="42"/>
        <v>#N/A</v>
      </c>
      <c r="N615" s="3" t="str">
        <f t="shared" si="43"/>
        <v/>
      </c>
    </row>
    <row r="616" spans="1:14" x14ac:dyDescent="0.2">
      <c r="A616" s="202"/>
      <c r="B616" s="251" t="e">
        <f>VLOOKUP(A616,Adr!A:B,2,FALSE)</f>
        <v>#N/A</v>
      </c>
      <c r="C616" s="236"/>
      <c r="D616" s="223"/>
      <c r="E616" s="209"/>
      <c r="F616" s="202"/>
      <c r="G616" s="205"/>
      <c r="H616" s="205"/>
      <c r="I616" s="230"/>
      <c r="J616" s="203"/>
      <c r="K616" s="5"/>
      <c r="L616" s="203" t="str">
        <f t="shared" si="41"/>
        <v/>
      </c>
      <c r="M616" s="5" t="e">
        <f t="shared" si="42"/>
        <v>#N/A</v>
      </c>
      <c r="N616" s="3" t="str">
        <f t="shared" si="43"/>
        <v/>
      </c>
    </row>
    <row r="617" spans="1:14" x14ac:dyDescent="0.2">
      <c r="A617" s="202"/>
      <c r="B617" s="251" t="e">
        <f>VLOOKUP(A617,Adr!A:B,2,FALSE)</f>
        <v>#N/A</v>
      </c>
      <c r="C617" s="237"/>
      <c r="D617" s="229"/>
      <c r="E617" s="209"/>
      <c r="F617" s="202"/>
      <c r="G617" s="205"/>
      <c r="H617" s="205"/>
      <c r="I617" s="230"/>
      <c r="J617" s="203"/>
      <c r="K617" s="5"/>
      <c r="L617" s="203" t="str">
        <f t="shared" si="41"/>
        <v/>
      </c>
      <c r="M617" s="5" t="e">
        <f t="shared" si="42"/>
        <v>#N/A</v>
      </c>
      <c r="N617" s="3" t="str">
        <f t="shared" si="43"/>
        <v/>
      </c>
    </row>
    <row r="618" spans="1:14" x14ac:dyDescent="0.2">
      <c r="A618" s="202"/>
      <c r="B618" s="251" t="e">
        <f>VLOOKUP(A618,Adr!A:B,2,FALSE)</f>
        <v>#N/A</v>
      </c>
      <c r="C618" s="237"/>
      <c r="D618" s="229"/>
      <c r="E618" s="209"/>
      <c r="F618" s="202"/>
      <c r="G618" s="205"/>
      <c r="H618" s="205"/>
      <c r="I618" s="210"/>
      <c r="J618" s="203"/>
      <c r="K618" s="5"/>
      <c r="L618" s="203" t="str">
        <f t="shared" si="41"/>
        <v/>
      </c>
      <c r="M618" s="5" t="e">
        <f t="shared" si="42"/>
        <v>#N/A</v>
      </c>
      <c r="N618" s="3" t="str">
        <f t="shared" si="43"/>
        <v/>
      </c>
    </row>
    <row r="619" spans="1:14" x14ac:dyDescent="0.2">
      <c r="A619" s="238"/>
      <c r="B619" s="251" t="e">
        <f>VLOOKUP(A619,Adr!A:B,2,FALSE)</f>
        <v>#N/A</v>
      </c>
      <c r="C619" s="205"/>
      <c r="D619" s="208"/>
      <c r="E619" s="209"/>
      <c r="F619" s="202"/>
      <c r="G619" s="265"/>
      <c r="H619" s="205"/>
      <c r="I619" s="230"/>
      <c r="J619" s="203"/>
      <c r="K619" s="5"/>
      <c r="L619" s="203" t="str">
        <f t="shared" si="41"/>
        <v/>
      </c>
      <c r="M619" s="5" t="e">
        <f t="shared" si="42"/>
        <v>#N/A</v>
      </c>
      <c r="N619" s="3" t="str">
        <f t="shared" si="43"/>
        <v/>
      </c>
    </row>
    <row r="620" spans="1:14" x14ac:dyDescent="0.2">
      <c r="A620" s="202"/>
      <c r="B620" s="251" t="e">
        <f>VLOOKUP(A620,Adr!A:B,2,FALSE)</f>
        <v>#N/A</v>
      </c>
      <c r="C620" s="237"/>
      <c r="D620" s="229"/>
      <c r="E620" s="209"/>
      <c r="F620" s="219"/>
      <c r="G620" s="222"/>
      <c r="H620" s="222"/>
      <c r="I620" s="210"/>
      <c r="J620" s="203"/>
      <c r="K620" s="5"/>
      <c r="L620" s="203" t="str">
        <f t="shared" si="41"/>
        <v/>
      </c>
      <c r="M620" s="5" t="e">
        <f t="shared" si="42"/>
        <v>#N/A</v>
      </c>
      <c r="N620" s="3" t="str">
        <f t="shared" si="43"/>
        <v/>
      </c>
    </row>
    <row r="621" spans="1:14" x14ac:dyDescent="0.2">
      <c r="A621" s="202"/>
      <c r="B621" s="251" t="e">
        <f>VLOOKUP(A621,Adr!A:B,2,FALSE)</f>
        <v>#N/A</v>
      </c>
      <c r="C621" s="222"/>
      <c r="D621" s="223"/>
      <c r="E621" s="209"/>
      <c r="F621" s="219"/>
      <c r="G621" s="222"/>
      <c r="H621" s="222"/>
      <c r="I621" s="230"/>
      <c r="J621" s="203"/>
      <c r="K621" s="5"/>
      <c r="L621" s="203" t="str">
        <f t="shared" si="41"/>
        <v/>
      </c>
      <c r="M621" s="5" t="e">
        <f t="shared" si="42"/>
        <v>#N/A</v>
      </c>
      <c r="N621" s="3" t="str">
        <f t="shared" si="43"/>
        <v/>
      </c>
    </row>
    <row r="622" spans="1:14" x14ac:dyDescent="0.2">
      <c r="A622" s="202"/>
      <c r="B622" s="251" t="e">
        <f>VLOOKUP(A622,Adr!A:B,2,FALSE)</f>
        <v>#N/A</v>
      </c>
      <c r="C622" s="236"/>
      <c r="D622" s="223"/>
      <c r="E622" s="209"/>
      <c r="F622" s="202"/>
      <c r="G622" s="205"/>
      <c r="H622" s="205"/>
      <c r="I622" s="230"/>
      <c r="J622" s="203"/>
      <c r="K622" s="5"/>
      <c r="L622" s="203" t="str">
        <f t="shared" si="41"/>
        <v/>
      </c>
      <c r="M622" s="5" t="e">
        <f t="shared" si="42"/>
        <v>#N/A</v>
      </c>
      <c r="N622" s="3" t="str">
        <f t="shared" si="43"/>
        <v/>
      </c>
    </row>
    <row r="623" spans="1:14" x14ac:dyDescent="0.2">
      <c r="A623" s="242"/>
      <c r="B623" s="251" t="e">
        <f>VLOOKUP(A623,Adr!A:B,2,FALSE)</f>
        <v>#N/A</v>
      </c>
      <c r="C623" s="205"/>
      <c r="D623" s="208"/>
      <c r="E623" s="209"/>
      <c r="F623" s="202"/>
      <c r="G623" s="265"/>
      <c r="H623" s="205"/>
      <c r="I623" s="230"/>
      <c r="J623" s="203"/>
      <c r="K623" s="5"/>
      <c r="L623" s="203" t="str">
        <f t="shared" si="41"/>
        <v/>
      </c>
      <c r="M623" s="5" t="e">
        <f t="shared" si="42"/>
        <v>#N/A</v>
      </c>
      <c r="N623" s="3" t="str">
        <f t="shared" si="43"/>
        <v/>
      </c>
    </row>
    <row r="624" spans="1:14" x14ac:dyDescent="0.2">
      <c r="A624" s="238"/>
      <c r="B624" s="251" t="e">
        <f>VLOOKUP(A624,Adr!A:B,2,FALSE)</f>
        <v>#N/A</v>
      </c>
      <c r="C624" s="205"/>
      <c r="D624" s="208"/>
      <c r="E624" s="209"/>
      <c r="F624" s="202"/>
      <c r="G624" s="265"/>
      <c r="H624" s="205"/>
      <c r="I624" s="230"/>
      <c r="J624" s="203"/>
      <c r="K624" s="5"/>
      <c r="L624" s="203" t="str">
        <f t="shared" si="41"/>
        <v/>
      </c>
      <c r="M624" s="5" t="e">
        <f t="shared" si="42"/>
        <v>#N/A</v>
      </c>
      <c r="N624" s="3" t="str">
        <f t="shared" si="43"/>
        <v/>
      </c>
    </row>
    <row r="625" spans="1:14" x14ac:dyDescent="0.2">
      <c r="A625" s="238"/>
      <c r="B625" s="251" t="e">
        <f>VLOOKUP(A625,Adr!A:B,2,FALSE)</f>
        <v>#N/A</v>
      </c>
      <c r="C625" s="205"/>
      <c r="D625" s="208"/>
      <c r="E625" s="209"/>
      <c r="F625" s="202"/>
      <c r="G625" s="265"/>
      <c r="H625" s="205"/>
      <c r="I625" s="230"/>
      <c r="J625" s="203"/>
      <c r="K625" s="5"/>
      <c r="L625" s="203" t="str">
        <f t="shared" si="41"/>
        <v/>
      </c>
      <c r="M625" s="5" t="e">
        <f t="shared" si="42"/>
        <v>#N/A</v>
      </c>
      <c r="N625" s="3" t="str">
        <f t="shared" si="43"/>
        <v/>
      </c>
    </row>
    <row r="626" spans="1:14" x14ac:dyDescent="0.2">
      <c r="A626" s="238"/>
      <c r="B626" s="251" t="e">
        <f>VLOOKUP(A626,Adr!A:B,2,FALSE)</f>
        <v>#N/A</v>
      </c>
      <c r="C626" s="205"/>
      <c r="D626" s="208"/>
      <c r="E626" s="209"/>
      <c r="F626" s="202"/>
      <c r="G626" s="265"/>
      <c r="H626" s="205"/>
      <c r="I626" s="230"/>
      <c r="J626" s="203"/>
      <c r="K626" s="5"/>
      <c r="L626" s="203" t="str">
        <f t="shared" si="41"/>
        <v/>
      </c>
      <c r="M626" s="5" t="e">
        <f t="shared" si="42"/>
        <v>#N/A</v>
      </c>
      <c r="N626" s="3" t="str">
        <f t="shared" si="43"/>
        <v/>
      </c>
    </row>
    <row r="627" spans="1:14" x14ac:dyDescent="0.2">
      <c r="A627" s="238"/>
      <c r="B627" s="251" t="e">
        <f>VLOOKUP(A627,Adr!A:B,2,FALSE)</f>
        <v>#N/A</v>
      </c>
      <c r="C627" s="205"/>
      <c r="D627" s="208"/>
      <c r="E627" s="209"/>
      <c r="F627" s="202"/>
      <c r="G627" s="265"/>
      <c r="H627" s="205"/>
      <c r="I627" s="230"/>
      <c r="J627" s="203"/>
      <c r="K627" s="5"/>
      <c r="L627" s="203" t="str">
        <f t="shared" si="41"/>
        <v/>
      </c>
      <c r="M627" s="5" t="e">
        <f t="shared" si="42"/>
        <v>#N/A</v>
      </c>
      <c r="N627" s="3" t="str">
        <f t="shared" si="43"/>
        <v/>
      </c>
    </row>
    <row r="628" spans="1:14" x14ac:dyDescent="0.2">
      <c r="A628" s="202"/>
      <c r="B628" s="251" t="e">
        <f>VLOOKUP(A628,Adr!A:B,2,FALSE)</f>
        <v>#N/A</v>
      </c>
      <c r="C628" s="237"/>
      <c r="D628" s="229"/>
      <c r="E628" s="209"/>
      <c r="F628" s="202"/>
      <c r="G628" s="205"/>
      <c r="H628" s="205"/>
      <c r="I628" s="210"/>
      <c r="J628" s="203"/>
      <c r="K628" s="5"/>
      <c r="L628" s="203" t="str">
        <f t="shared" si="41"/>
        <v/>
      </c>
      <c r="M628" s="5" t="e">
        <f t="shared" si="42"/>
        <v>#N/A</v>
      </c>
      <c r="N628" s="3" t="str">
        <f t="shared" si="43"/>
        <v/>
      </c>
    </row>
    <row r="629" spans="1:14" x14ac:dyDescent="0.2">
      <c r="A629" s="238"/>
      <c r="B629" s="251" t="e">
        <f>VLOOKUP(A629,Adr!A:B,2,FALSE)</f>
        <v>#N/A</v>
      </c>
      <c r="C629" s="205"/>
      <c r="D629" s="208"/>
      <c r="E629" s="209"/>
      <c r="F629" s="202"/>
      <c r="G629" s="265"/>
      <c r="H629" s="205"/>
      <c r="I629" s="230"/>
      <c r="J629" s="203"/>
      <c r="K629" s="5"/>
      <c r="L629" s="203" t="str">
        <f t="shared" si="41"/>
        <v/>
      </c>
      <c r="M629" s="5" t="e">
        <f t="shared" si="42"/>
        <v>#N/A</v>
      </c>
      <c r="N629" s="3" t="str">
        <f t="shared" si="43"/>
        <v/>
      </c>
    </row>
    <row r="630" spans="1:14" x14ac:dyDescent="0.2">
      <c r="A630" s="242"/>
      <c r="B630" s="251" t="e">
        <f>VLOOKUP(A630,Adr!A:B,2,FALSE)</f>
        <v>#N/A</v>
      </c>
      <c r="C630" s="205"/>
      <c r="D630" s="208"/>
      <c r="E630" s="209"/>
      <c r="F630" s="202"/>
      <c r="G630" s="265"/>
      <c r="H630" s="205"/>
      <c r="I630" s="230"/>
      <c r="J630" s="203"/>
      <c r="K630" s="5"/>
      <c r="L630" s="203" t="str">
        <f t="shared" si="41"/>
        <v/>
      </c>
      <c r="M630" s="5" t="e">
        <f t="shared" si="42"/>
        <v>#N/A</v>
      </c>
      <c r="N630" s="3" t="str">
        <f t="shared" si="43"/>
        <v/>
      </c>
    </row>
    <row r="631" spans="1:14" x14ac:dyDescent="0.2">
      <c r="A631" s="238"/>
      <c r="B631" s="251" t="e">
        <f>VLOOKUP(A631,Adr!A:B,2,FALSE)</f>
        <v>#N/A</v>
      </c>
      <c r="C631" s="205"/>
      <c r="D631" s="208"/>
      <c r="E631" s="209"/>
      <c r="F631" s="202"/>
      <c r="G631" s="265"/>
      <c r="H631" s="205"/>
      <c r="I631" s="230"/>
      <c r="J631" s="203"/>
      <c r="K631" s="5"/>
      <c r="L631" s="203" t="str">
        <f t="shared" si="41"/>
        <v/>
      </c>
      <c r="M631" s="5" t="e">
        <f t="shared" si="42"/>
        <v>#N/A</v>
      </c>
      <c r="N631" s="3" t="str">
        <f t="shared" si="43"/>
        <v/>
      </c>
    </row>
    <row r="632" spans="1:14" x14ac:dyDescent="0.2">
      <c r="A632" s="242"/>
      <c r="B632" s="251" t="e">
        <f>VLOOKUP(A632,Adr!A:B,2,FALSE)</f>
        <v>#N/A</v>
      </c>
      <c r="C632" s="205"/>
      <c r="D632" s="208"/>
      <c r="E632" s="209"/>
      <c r="F632" s="202"/>
      <c r="G632" s="265"/>
      <c r="H632" s="205"/>
      <c r="I632" s="230"/>
      <c r="J632" s="203"/>
      <c r="K632" s="5"/>
      <c r="L632" s="203" t="str">
        <f t="shared" si="41"/>
        <v/>
      </c>
      <c r="M632" s="5" t="e">
        <f t="shared" si="42"/>
        <v>#N/A</v>
      </c>
      <c r="N632" s="3" t="str">
        <f t="shared" si="43"/>
        <v/>
      </c>
    </row>
    <row r="633" spans="1:14" x14ac:dyDescent="0.2">
      <c r="A633" s="202"/>
      <c r="B633" s="251" t="e">
        <f>VLOOKUP(A633,Adr!A:B,2,FALSE)</f>
        <v>#N/A</v>
      </c>
      <c r="C633" s="237"/>
      <c r="D633" s="229"/>
      <c r="E633" s="209"/>
      <c r="F633" s="202"/>
      <c r="G633" s="205"/>
      <c r="H633" s="205"/>
      <c r="I633" s="210"/>
      <c r="J633" s="203"/>
      <c r="K633" s="5"/>
      <c r="L633" s="203" t="str">
        <f t="shared" si="41"/>
        <v/>
      </c>
      <c r="M633" s="5" t="e">
        <f t="shared" si="42"/>
        <v>#N/A</v>
      </c>
      <c r="N633" s="3" t="str">
        <f t="shared" si="43"/>
        <v/>
      </c>
    </row>
    <row r="634" spans="1:14" x14ac:dyDescent="0.2">
      <c r="A634" s="202"/>
      <c r="B634" s="251" t="e">
        <f>VLOOKUP(A634,Adr!A:B,2,FALSE)</f>
        <v>#N/A</v>
      </c>
      <c r="C634" s="222"/>
      <c r="D634" s="224"/>
      <c r="E634" s="209"/>
      <c r="F634" s="219"/>
      <c r="G634" s="222"/>
      <c r="H634" s="222"/>
      <c r="I634" s="230"/>
      <c r="J634" s="203"/>
      <c r="K634" s="5"/>
      <c r="L634" s="203" t="str">
        <f t="shared" si="41"/>
        <v/>
      </c>
      <c r="M634" s="5" t="e">
        <f t="shared" si="42"/>
        <v>#N/A</v>
      </c>
      <c r="N634" s="3" t="str">
        <f t="shared" si="43"/>
        <v/>
      </c>
    </row>
    <row r="635" spans="1:14" x14ac:dyDescent="0.2">
      <c r="A635" s="202"/>
      <c r="B635" s="251" t="e">
        <f>VLOOKUP(A635,Adr!A:B,2,FALSE)</f>
        <v>#N/A</v>
      </c>
      <c r="C635" s="222"/>
      <c r="D635" s="224"/>
      <c r="E635" s="209"/>
      <c r="F635" s="219"/>
      <c r="G635" s="222"/>
      <c r="H635" s="222"/>
      <c r="I635" s="230"/>
      <c r="J635" s="203"/>
      <c r="K635" s="5"/>
      <c r="L635" s="203" t="str">
        <f t="shared" si="41"/>
        <v/>
      </c>
      <c r="M635" s="5" t="e">
        <f t="shared" si="42"/>
        <v>#N/A</v>
      </c>
      <c r="N635" s="3" t="str">
        <f t="shared" si="43"/>
        <v/>
      </c>
    </row>
    <row r="636" spans="1:14" x14ac:dyDescent="0.2">
      <c r="A636" s="202"/>
      <c r="B636" s="251" t="e">
        <f>VLOOKUP(A636,Adr!A:B,2,FALSE)</f>
        <v>#N/A</v>
      </c>
      <c r="C636" s="222"/>
      <c r="D636" s="224"/>
      <c r="E636" s="209"/>
      <c r="F636" s="219"/>
      <c r="G636" s="222"/>
      <c r="H636" s="222"/>
      <c r="I636" s="230"/>
      <c r="J636" s="203"/>
      <c r="K636" s="5"/>
      <c r="L636" s="203" t="str">
        <f t="shared" si="41"/>
        <v/>
      </c>
      <c r="M636" s="5" t="e">
        <f t="shared" si="42"/>
        <v>#N/A</v>
      </c>
      <c r="N636" s="3" t="str">
        <f t="shared" si="43"/>
        <v/>
      </c>
    </row>
    <row r="637" spans="1:14" x14ac:dyDescent="0.2">
      <c r="A637" s="202"/>
      <c r="B637" s="251" t="e">
        <f>VLOOKUP(A637,Adr!A:B,2,FALSE)</f>
        <v>#N/A</v>
      </c>
      <c r="C637" s="222"/>
      <c r="D637" s="224"/>
      <c r="E637" s="209"/>
      <c r="F637" s="219"/>
      <c r="G637" s="222"/>
      <c r="H637" s="222"/>
      <c r="I637" s="230"/>
      <c r="J637" s="203"/>
      <c r="K637" s="5"/>
      <c r="L637" s="203" t="str">
        <f t="shared" si="41"/>
        <v/>
      </c>
      <c r="M637" s="5" t="e">
        <f t="shared" si="42"/>
        <v>#N/A</v>
      </c>
      <c r="N637" s="3" t="str">
        <f t="shared" si="43"/>
        <v/>
      </c>
    </row>
    <row r="638" spans="1:14" x14ac:dyDescent="0.2">
      <c r="A638" s="202"/>
      <c r="B638" s="251" t="e">
        <f>VLOOKUP(A638,Adr!A:B,2,FALSE)</f>
        <v>#N/A</v>
      </c>
      <c r="C638" s="222"/>
      <c r="D638" s="224"/>
      <c r="E638" s="209"/>
      <c r="F638" s="219"/>
      <c r="G638" s="222"/>
      <c r="H638" s="222"/>
      <c r="I638" s="230"/>
      <c r="J638" s="203"/>
      <c r="K638" s="5"/>
      <c r="L638" s="203" t="str">
        <f t="shared" si="41"/>
        <v/>
      </c>
      <c r="M638" s="5" t="e">
        <f t="shared" si="42"/>
        <v>#N/A</v>
      </c>
      <c r="N638" s="3" t="str">
        <f t="shared" si="43"/>
        <v/>
      </c>
    </row>
    <row r="639" spans="1:14" x14ac:dyDescent="0.2">
      <c r="A639" s="219"/>
      <c r="B639" s="251" t="e">
        <f>VLOOKUP(A639,Adr!A:B,2,FALSE)</f>
        <v>#N/A</v>
      </c>
      <c r="C639" s="222"/>
      <c r="D639" s="223"/>
      <c r="E639" s="209"/>
      <c r="F639" s="219"/>
      <c r="G639" s="222"/>
      <c r="H639" s="222"/>
      <c r="I639" s="230"/>
      <c r="J639" s="203"/>
      <c r="K639" s="5"/>
      <c r="L639" s="203" t="str">
        <f t="shared" si="41"/>
        <v/>
      </c>
      <c r="M639" s="5" t="e">
        <f t="shared" si="42"/>
        <v>#N/A</v>
      </c>
      <c r="N639" s="3" t="str">
        <f t="shared" si="43"/>
        <v/>
      </c>
    </row>
    <row r="640" spans="1:14" x14ac:dyDescent="0.2">
      <c r="A640" s="219"/>
      <c r="B640" s="251" t="e">
        <f>VLOOKUP(A640,Adr!A:B,2,FALSE)</f>
        <v>#N/A</v>
      </c>
      <c r="C640" s="222"/>
      <c r="D640" s="223"/>
      <c r="E640" s="209"/>
      <c r="F640" s="219"/>
      <c r="G640" s="222"/>
      <c r="H640" s="222"/>
      <c r="I640" s="230"/>
      <c r="J640" s="203"/>
      <c r="K640" s="5"/>
      <c r="L640" s="203" t="str">
        <f t="shared" si="41"/>
        <v/>
      </c>
      <c r="M640" s="5" t="e">
        <f t="shared" si="42"/>
        <v>#N/A</v>
      </c>
      <c r="N640" s="3" t="str">
        <f t="shared" si="43"/>
        <v/>
      </c>
    </row>
    <row r="641" spans="1:14" x14ac:dyDescent="0.2">
      <c r="A641" s="202"/>
      <c r="B641" s="251" t="e">
        <f>VLOOKUP(A641,Adr!A:B,2,FALSE)</f>
        <v>#N/A</v>
      </c>
      <c r="C641" s="222"/>
      <c r="D641" s="224"/>
      <c r="E641" s="209"/>
      <c r="F641" s="219"/>
      <c r="G641" s="222"/>
      <c r="H641" s="222"/>
      <c r="I641" s="230"/>
      <c r="J641" s="203"/>
      <c r="K641" s="5"/>
      <c r="L641" s="203" t="str">
        <f t="shared" si="41"/>
        <v/>
      </c>
      <c r="M641" s="5" t="e">
        <f t="shared" si="42"/>
        <v>#N/A</v>
      </c>
      <c r="N641" s="3" t="str">
        <f t="shared" si="43"/>
        <v/>
      </c>
    </row>
    <row r="642" spans="1:14" x14ac:dyDescent="0.2">
      <c r="A642" s="219"/>
      <c r="B642" s="251" t="e">
        <f>VLOOKUP(A642,Adr!A:B,2,FALSE)</f>
        <v>#N/A</v>
      </c>
      <c r="C642" s="222"/>
      <c r="D642" s="224"/>
      <c r="E642" s="209"/>
      <c r="F642" s="219"/>
      <c r="G642" s="222"/>
      <c r="H642" s="222"/>
      <c r="I642" s="230"/>
      <c r="J642" s="203"/>
      <c r="K642" s="5"/>
      <c r="L642" s="203" t="str">
        <f t="shared" si="41"/>
        <v/>
      </c>
      <c r="M642" s="5" t="e">
        <f t="shared" si="42"/>
        <v>#N/A</v>
      </c>
      <c r="N642" s="3" t="str">
        <f t="shared" si="43"/>
        <v/>
      </c>
    </row>
    <row r="643" spans="1:14" x14ac:dyDescent="0.2">
      <c r="A643" s="202"/>
      <c r="B643" s="251" t="e">
        <f>VLOOKUP(A643,Adr!A:B,2,FALSE)</f>
        <v>#N/A</v>
      </c>
      <c r="C643" s="222"/>
      <c r="D643" s="224"/>
      <c r="E643" s="209"/>
      <c r="F643" s="219"/>
      <c r="G643" s="222"/>
      <c r="H643" s="222"/>
      <c r="I643" s="230"/>
      <c r="J643" s="203"/>
      <c r="K643" s="5"/>
      <c r="L643" s="203" t="str">
        <f t="shared" si="41"/>
        <v/>
      </c>
      <c r="M643" s="5" t="e">
        <f t="shared" si="42"/>
        <v>#N/A</v>
      </c>
      <c r="N643" s="3" t="str">
        <f t="shared" si="43"/>
        <v/>
      </c>
    </row>
    <row r="644" spans="1:14" x14ac:dyDescent="0.2">
      <c r="A644" s="202"/>
      <c r="B644" s="251" t="e">
        <f>VLOOKUP(A644,Adr!A:B,2,FALSE)</f>
        <v>#N/A</v>
      </c>
      <c r="C644" s="222"/>
      <c r="D644" s="224"/>
      <c r="E644" s="209"/>
      <c r="F644" s="219"/>
      <c r="G644" s="222"/>
      <c r="H644" s="222"/>
      <c r="I644" s="230"/>
      <c r="J644" s="203"/>
      <c r="K644" s="5"/>
      <c r="L644" s="203" t="str">
        <f t="shared" si="41"/>
        <v/>
      </c>
      <c r="M644" s="5" t="e">
        <f t="shared" si="42"/>
        <v>#N/A</v>
      </c>
      <c r="N644" s="3" t="str">
        <f t="shared" si="43"/>
        <v/>
      </c>
    </row>
    <row r="645" spans="1:14" x14ac:dyDescent="0.2">
      <c r="A645" s="202"/>
      <c r="B645" s="251" t="e">
        <f>VLOOKUP(A645,Adr!A:B,2,FALSE)</f>
        <v>#N/A</v>
      </c>
      <c r="C645" s="222"/>
      <c r="D645" s="224"/>
      <c r="E645" s="209"/>
      <c r="F645" s="219"/>
      <c r="G645" s="222"/>
      <c r="H645" s="222"/>
      <c r="I645" s="230"/>
      <c r="J645" s="203"/>
      <c r="K645" s="5"/>
      <c r="L645" s="203" t="str">
        <f t="shared" ref="L645:L708" si="44">A645&amp;G645&amp;H645</f>
        <v/>
      </c>
      <c r="M645" s="5" t="e">
        <f t="shared" ref="M645:M708" si="45">B645&amp;F645&amp;H645&amp;C645</f>
        <v>#N/A</v>
      </c>
      <c r="N645" s="3" t="str">
        <f t="shared" ref="N645:N708" si="46">+I645&amp;H645</f>
        <v/>
      </c>
    </row>
    <row r="646" spans="1:14" x14ac:dyDescent="0.2">
      <c r="A646" s="202"/>
      <c r="B646" s="251" t="e">
        <f>VLOOKUP(A646,Adr!A:B,2,FALSE)</f>
        <v>#N/A</v>
      </c>
      <c r="C646" s="222"/>
      <c r="D646" s="224"/>
      <c r="E646" s="209"/>
      <c r="F646" s="219"/>
      <c r="G646" s="222"/>
      <c r="H646" s="222"/>
      <c r="I646" s="230"/>
      <c r="J646" s="203"/>
      <c r="K646" s="5"/>
      <c r="L646" s="203" t="str">
        <f t="shared" si="44"/>
        <v/>
      </c>
      <c r="M646" s="5" t="e">
        <f t="shared" si="45"/>
        <v>#N/A</v>
      </c>
      <c r="N646" s="3" t="str">
        <f t="shared" si="46"/>
        <v/>
      </c>
    </row>
    <row r="647" spans="1:14" x14ac:dyDescent="0.2">
      <c r="A647" s="238"/>
      <c r="B647" s="251" t="e">
        <f>VLOOKUP(A647,Adr!A:B,2,FALSE)</f>
        <v>#N/A</v>
      </c>
      <c r="C647" s="205"/>
      <c r="D647" s="208"/>
      <c r="E647" s="209"/>
      <c r="F647" s="202"/>
      <c r="G647" s="265"/>
      <c r="H647" s="205"/>
      <c r="I647" s="230"/>
      <c r="J647" s="203"/>
      <c r="K647" s="5"/>
      <c r="L647" s="203" t="str">
        <f t="shared" si="44"/>
        <v/>
      </c>
      <c r="M647" s="5" t="e">
        <f t="shared" si="45"/>
        <v>#N/A</v>
      </c>
      <c r="N647" s="3" t="str">
        <f t="shared" si="46"/>
        <v/>
      </c>
    </row>
    <row r="648" spans="1:14" x14ac:dyDescent="0.2">
      <c r="A648" s="202"/>
      <c r="B648" s="251" t="e">
        <f>VLOOKUP(A648,Adr!A:B,2,FALSE)</f>
        <v>#N/A</v>
      </c>
      <c r="C648" s="222"/>
      <c r="D648" s="224"/>
      <c r="E648" s="209"/>
      <c r="F648" s="219"/>
      <c r="G648" s="222"/>
      <c r="H648" s="222"/>
      <c r="I648" s="230"/>
      <c r="J648" s="203"/>
      <c r="K648" s="5"/>
      <c r="L648" s="203" t="str">
        <f t="shared" si="44"/>
        <v/>
      </c>
      <c r="M648" s="5" t="e">
        <f t="shared" si="45"/>
        <v>#N/A</v>
      </c>
      <c r="N648" s="3" t="str">
        <f t="shared" si="46"/>
        <v/>
      </c>
    </row>
    <row r="649" spans="1:14" x14ac:dyDescent="0.2">
      <c r="A649" s="202"/>
      <c r="B649" s="251" t="e">
        <f>VLOOKUP(A649,Adr!A:B,2,FALSE)</f>
        <v>#N/A</v>
      </c>
      <c r="C649" s="205"/>
      <c r="D649" s="208"/>
      <c r="E649" s="209"/>
      <c r="F649" s="202"/>
      <c r="G649" s="205"/>
      <c r="H649" s="205"/>
      <c r="I649" s="230"/>
      <c r="J649" s="203"/>
      <c r="K649" s="5"/>
      <c r="L649" s="203" t="str">
        <f t="shared" si="44"/>
        <v/>
      </c>
      <c r="M649" s="5" t="e">
        <f t="shared" si="45"/>
        <v>#N/A</v>
      </c>
      <c r="N649" s="3" t="str">
        <f t="shared" si="46"/>
        <v/>
      </c>
    </row>
    <row r="650" spans="1:14" x14ac:dyDescent="0.2">
      <c r="A650" s="202"/>
      <c r="B650" s="251" t="e">
        <f>VLOOKUP(A650,Adr!A:B,2,FALSE)</f>
        <v>#N/A</v>
      </c>
      <c r="C650" s="222"/>
      <c r="D650" s="224"/>
      <c r="E650" s="209"/>
      <c r="F650" s="219"/>
      <c r="G650" s="222"/>
      <c r="H650" s="222"/>
      <c r="I650" s="230"/>
      <c r="J650" s="203"/>
      <c r="K650" s="5"/>
      <c r="L650" s="203" t="str">
        <f t="shared" si="44"/>
        <v/>
      </c>
      <c r="M650" s="5" t="e">
        <f t="shared" si="45"/>
        <v>#N/A</v>
      </c>
      <c r="N650" s="3" t="str">
        <f t="shared" si="46"/>
        <v/>
      </c>
    </row>
    <row r="651" spans="1:14" x14ac:dyDescent="0.2">
      <c r="A651" s="219"/>
      <c r="B651" s="251" t="e">
        <f>VLOOKUP(A651,Adr!A:B,2,FALSE)</f>
        <v>#N/A</v>
      </c>
      <c r="C651" s="222"/>
      <c r="D651" s="224"/>
      <c r="E651" s="292"/>
      <c r="F651" s="219"/>
      <c r="G651" s="222"/>
      <c r="H651" s="222"/>
      <c r="I651" s="230"/>
      <c r="J651" s="203"/>
      <c r="K651" s="5"/>
      <c r="L651" s="203" t="str">
        <f t="shared" si="44"/>
        <v/>
      </c>
      <c r="M651" s="5" t="e">
        <f t="shared" si="45"/>
        <v>#N/A</v>
      </c>
      <c r="N651" s="3" t="str">
        <f t="shared" si="46"/>
        <v/>
      </c>
    </row>
    <row r="652" spans="1:14" x14ac:dyDescent="0.2">
      <c r="A652" s="238"/>
      <c r="B652" s="251" t="e">
        <f>VLOOKUP(A652,Adr!A:B,2,FALSE)</f>
        <v>#N/A</v>
      </c>
      <c r="C652" s="205"/>
      <c r="D652" s="208"/>
      <c r="E652" s="209"/>
      <c r="F652" s="202"/>
      <c r="G652" s="265"/>
      <c r="H652" s="205"/>
      <c r="I652" s="230"/>
      <c r="J652" s="203"/>
      <c r="K652" s="5"/>
      <c r="L652" s="203" t="str">
        <f t="shared" si="44"/>
        <v/>
      </c>
      <c r="M652" s="5" t="e">
        <f t="shared" si="45"/>
        <v>#N/A</v>
      </c>
      <c r="N652" s="3" t="str">
        <f t="shared" si="46"/>
        <v/>
      </c>
    </row>
    <row r="653" spans="1:14" x14ac:dyDescent="0.2">
      <c r="A653" s="202"/>
      <c r="B653" s="251" t="e">
        <f>VLOOKUP(A653,Adr!A:B,2,FALSE)</f>
        <v>#N/A</v>
      </c>
      <c r="C653" s="222"/>
      <c r="D653" s="224"/>
      <c r="E653" s="209"/>
      <c r="F653" s="219"/>
      <c r="G653" s="222"/>
      <c r="H653" s="222"/>
      <c r="I653" s="230"/>
      <c r="J653" s="203"/>
      <c r="K653" s="5"/>
      <c r="L653" s="203" t="str">
        <f t="shared" si="44"/>
        <v/>
      </c>
      <c r="M653" s="5" t="e">
        <f t="shared" si="45"/>
        <v>#N/A</v>
      </c>
      <c r="N653" s="3" t="str">
        <f t="shared" si="46"/>
        <v/>
      </c>
    </row>
    <row r="654" spans="1:14" x14ac:dyDescent="0.2">
      <c r="A654" s="219"/>
      <c r="B654" s="251" t="e">
        <f>VLOOKUP(A654,Adr!A:B,2,FALSE)</f>
        <v>#N/A</v>
      </c>
      <c r="C654" s="222"/>
      <c r="D654" s="224"/>
      <c r="E654" s="292"/>
      <c r="F654" s="219"/>
      <c r="G654" s="222"/>
      <c r="H654" s="222"/>
      <c r="I654" s="230"/>
      <c r="J654" s="203"/>
      <c r="K654" s="5"/>
      <c r="L654" s="203" t="str">
        <f t="shared" si="44"/>
        <v/>
      </c>
      <c r="M654" s="5" t="e">
        <f t="shared" si="45"/>
        <v>#N/A</v>
      </c>
      <c r="N654" s="3" t="str">
        <f t="shared" si="46"/>
        <v/>
      </c>
    </row>
    <row r="655" spans="1:14" x14ac:dyDescent="0.2">
      <c r="A655" s="238"/>
      <c r="B655" s="251" t="e">
        <f>VLOOKUP(A655,Adr!A:B,2,FALSE)</f>
        <v>#N/A</v>
      </c>
      <c r="C655" s="205"/>
      <c r="D655" s="208"/>
      <c r="E655" s="209"/>
      <c r="F655" s="202"/>
      <c r="G655" s="265"/>
      <c r="H655" s="205"/>
      <c r="I655" s="230"/>
      <c r="J655" s="203"/>
      <c r="K655" s="5"/>
      <c r="L655" s="203" t="str">
        <f t="shared" si="44"/>
        <v/>
      </c>
      <c r="M655" s="5" t="e">
        <f t="shared" si="45"/>
        <v>#N/A</v>
      </c>
      <c r="N655" s="3" t="str">
        <f t="shared" si="46"/>
        <v/>
      </c>
    </row>
    <row r="656" spans="1:14" x14ac:dyDescent="0.2">
      <c r="A656" s="202"/>
      <c r="B656" s="251" t="e">
        <f>VLOOKUP(A656,Adr!A:B,2,FALSE)</f>
        <v>#N/A</v>
      </c>
      <c r="C656" s="237"/>
      <c r="D656" s="229"/>
      <c r="E656" s="209"/>
      <c r="F656" s="202"/>
      <c r="G656" s="205"/>
      <c r="H656" s="205"/>
      <c r="I656" s="210"/>
      <c r="J656" s="203"/>
      <c r="K656" s="5"/>
      <c r="L656" s="203" t="str">
        <f t="shared" si="44"/>
        <v/>
      </c>
      <c r="M656" s="5" t="e">
        <f t="shared" si="45"/>
        <v>#N/A</v>
      </c>
      <c r="N656" s="3" t="str">
        <f t="shared" si="46"/>
        <v/>
      </c>
    </row>
    <row r="657" spans="1:14" x14ac:dyDescent="0.2">
      <c r="A657" s="202"/>
      <c r="B657" s="251" t="e">
        <f>VLOOKUP(A657,Adr!A:B,2,FALSE)</f>
        <v>#N/A</v>
      </c>
      <c r="C657" s="237"/>
      <c r="D657" s="229"/>
      <c r="E657" s="209"/>
      <c r="F657" s="202"/>
      <c r="G657" s="205"/>
      <c r="H657" s="205"/>
      <c r="I657" s="210"/>
      <c r="J657" s="203"/>
      <c r="K657" s="5"/>
      <c r="L657" s="203" t="str">
        <f t="shared" si="44"/>
        <v/>
      </c>
      <c r="M657" s="5" t="e">
        <f t="shared" si="45"/>
        <v>#N/A</v>
      </c>
      <c r="N657" s="3" t="str">
        <f t="shared" si="46"/>
        <v/>
      </c>
    </row>
    <row r="658" spans="1:14" x14ac:dyDescent="0.2">
      <c r="A658" s="219"/>
      <c r="B658" s="251" t="e">
        <f>VLOOKUP(A658,Adr!A:B,2,FALSE)</f>
        <v>#N/A</v>
      </c>
      <c r="C658" s="222"/>
      <c r="D658" s="224"/>
      <c r="E658" s="209"/>
      <c r="F658" s="219"/>
      <c r="G658" s="222"/>
      <c r="H658" s="222"/>
      <c r="I658" s="230"/>
      <c r="J658" s="203"/>
      <c r="K658" s="5"/>
      <c r="L658" s="203" t="str">
        <f t="shared" si="44"/>
        <v/>
      </c>
      <c r="M658" s="5" t="e">
        <f t="shared" si="45"/>
        <v>#N/A</v>
      </c>
      <c r="N658" s="3" t="str">
        <f t="shared" si="46"/>
        <v/>
      </c>
    </row>
    <row r="659" spans="1:14" x14ac:dyDescent="0.2">
      <c r="A659" s="219"/>
      <c r="B659" s="251" t="e">
        <f>VLOOKUP(A659,Adr!A:B,2,FALSE)</f>
        <v>#N/A</v>
      </c>
      <c r="C659" s="222"/>
      <c r="D659" s="224"/>
      <c r="E659" s="209"/>
      <c r="F659" s="219"/>
      <c r="G659" s="222"/>
      <c r="H659" s="222"/>
      <c r="I659" s="230"/>
      <c r="J659" s="203"/>
      <c r="K659" s="5"/>
      <c r="L659" s="203" t="str">
        <f t="shared" si="44"/>
        <v/>
      </c>
      <c r="M659" s="5" t="e">
        <f t="shared" si="45"/>
        <v>#N/A</v>
      </c>
      <c r="N659" s="3" t="str">
        <f t="shared" si="46"/>
        <v/>
      </c>
    </row>
    <row r="660" spans="1:14" x14ac:dyDescent="0.2">
      <c r="A660" s="219"/>
      <c r="B660" s="251" t="e">
        <f>VLOOKUP(A660,Adr!A:B,2,FALSE)</f>
        <v>#N/A</v>
      </c>
      <c r="C660" s="222"/>
      <c r="D660" s="224"/>
      <c r="E660" s="209"/>
      <c r="F660" s="219"/>
      <c r="G660" s="222"/>
      <c r="H660" s="222"/>
      <c r="I660" s="230"/>
      <c r="J660" s="203"/>
      <c r="K660" s="5"/>
      <c r="L660" s="203" t="str">
        <f t="shared" si="44"/>
        <v/>
      </c>
      <c r="M660" s="5" t="e">
        <f t="shared" si="45"/>
        <v>#N/A</v>
      </c>
      <c r="N660" s="3" t="str">
        <f t="shared" si="46"/>
        <v/>
      </c>
    </row>
    <row r="661" spans="1:14" x14ac:dyDescent="0.2">
      <c r="A661" s="219"/>
      <c r="B661" s="251" t="e">
        <f>VLOOKUP(A661,Adr!A:B,2,FALSE)</f>
        <v>#N/A</v>
      </c>
      <c r="C661" s="222"/>
      <c r="D661" s="224"/>
      <c r="E661" s="292"/>
      <c r="F661" s="219"/>
      <c r="G661" s="222"/>
      <c r="H661" s="222"/>
      <c r="I661" s="230"/>
      <c r="J661" s="203"/>
      <c r="K661" s="5"/>
      <c r="L661" s="203" t="str">
        <f t="shared" si="44"/>
        <v/>
      </c>
      <c r="M661" s="5" t="e">
        <f t="shared" si="45"/>
        <v>#N/A</v>
      </c>
      <c r="N661" s="3" t="str">
        <f t="shared" si="46"/>
        <v/>
      </c>
    </row>
    <row r="662" spans="1:14" x14ac:dyDescent="0.2">
      <c r="A662" s="238"/>
      <c r="B662" s="251" t="e">
        <f>VLOOKUP(A662,Adr!A:B,2,FALSE)</f>
        <v>#N/A</v>
      </c>
      <c r="C662" s="205"/>
      <c r="D662" s="208"/>
      <c r="E662" s="209"/>
      <c r="F662" s="202"/>
      <c r="G662" s="265"/>
      <c r="H662" s="205"/>
      <c r="I662" s="230"/>
      <c r="J662" s="203"/>
      <c r="K662" s="5"/>
      <c r="L662" s="203" t="str">
        <f t="shared" si="44"/>
        <v/>
      </c>
      <c r="M662" s="5" t="e">
        <f t="shared" si="45"/>
        <v>#N/A</v>
      </c>
      <c r="N662" s="3" t="str">
        <f t="shared" si="46"/>
        <v/>
      </c>
    </row>
    <row r="663" spans="1:14" x14ac:dyDescent="0.2">
      <c r="A663" s="202"/>
      <c r="B663" s="251" t="e">
        <f>VLOOKUP(A663,Adr!A:B,2,FALSE)</f>
        <v>#N/A</v>
      </c>
      <c r="C663" s="236"/>
      <c r="D663" s="223"/>
      <c r="E663" s="209"/>
      <c r="F663" s="202"/>
      <c r="G663" s="205"/>
      <c r="H663" s="205"/>
      <c r="I663" s="230"/>
      <c r="J663" s="203"/>
      <c r="K663" s="5"/>
      <c r="L663" s="203" t="str">
        <f t="shared" si="44"/>
        <v/>
      </c>
      <c r="M663" s="5" t="e">
        <f t="shared" si="45"/>
        <v>#N/A</v>
      </c>
      <c r="N663" s="3" t="str">
        <f t="shared" si="46"/>
        <v/>
      </c>
    </row>
    <row r="664" spans="1:14" x14ac:dyDescent="0.2">
      <c r="A664" s="202"/>
      <c r="B664" s="251" t="e">
        <f>VLOOKUP(A664,Adr!A:B,2,FALSE)</f>
        <v>#N/A</v>
      </c>
      <c r="C664" s="237"/>
      <c r="D664" s="229"/>
      <c r="E664" s="209"/>
      <c r="F664" s="202"/>
      <c r="G664" s="205"/>
      <c r="H664" s="205"/>
      <c r="I664" s="210"/>
      <c r="J664" s="203"/>
      <c r="K664" s="5"/>
      <c r="L664" s="203" t="str">
        <f t="shared" si="44"/>
        <v/>
      </c>
      <c r="M664" s="5" t="e">
        <f t="shared" si="45"/>
        <v>#N/A</v>
      </c>
      <c r="N664" s="3" t="str">
        <f t="shared" si="46"/>
        <v/>
      </c>
    </row>
    <row r="665" spans="1:14" x14ac:dyDescent="0.2">
      <c r="A665" s="238"/>
      <c r="B665" s="251" t="e">
        <f>VLOOKUP(A665,Adr!A:B,2,FALSE)</f>
        <v>#N/A</v>
      </c>
      <c r="C665" s="205"/>
      <c r="D665" s="208"/>
      <c r="E665" s="209"/>
      <c r="F665" s="202"/>
      <c r="G665" s="265"/>
      <c r="H665" s="205"/>
      <c r="I665" s="230"/>
      <c r="J665" s="203"/>
      <c r="K665" s="5"/>
      <c r="L665" s="203" t="str">
        <f t="shared" si="44"/>
        <v/>
      </c>
      <c r="M665" s="5" t="e">
        <f t="shared" si="45"/>
        <v>#N/A</v>
      </c>
      <c r="N665" s="3" t="str">
        <f t="shared" si="46"/>
        <v/>
      </c>
    </row>
    <row r="666" spans="1:14" x14ac:dyDescent="0.2">
      <c r="A666" s="202"/>
      <c r="B666" s="251" t="e">
        <f>VLOOKUP(A666,Adr!A:B,2,FALSE)</f>
        <v>#N/A</v>
      </c>
      <c r="C666" s="237"/>
      <c r="D666" s="229"/>
      <c r="E666" s="209"/>
      <c r="F666" s="202"/>
      <c r="G666" s="205"/>
      <c r="H666" s="205"/>
      <c r="I666" s="210"/>
      <c r="J666" s="203"/>
      <c r="K666" s="5"/>
      <c r="L666" s="203" t="str">
        <f t="shared" si="44"/>
        <v/>
      </c>
      <c r="M666" s="5" t="e">
        <f t="shared" si="45"/>
        <v>#N/A</v>
      </c>
      <c r="N666" s="3" t="str">
        <f t="shared" si="46"/>
        <v/>
      </c>
    </row>
    <row r="667" spans="1:14" x14ac:dyDescent="0.2">
      <c r="A667" s="202"/>
      <c r="B667" s="251" t="e">
        <f>VLOOKUP(A667,Adr!A:B,2,FALSE)</f>
        <v>#N/A</v>
      </c>
      <c r="C667" s="237"/>
      <c r="D667" s="224"/>
      <c r="E667" s="209"/>
      <c r="F667" s="202"/>
      <c r="G667" s="205"/>
      <c r="H667" s="205"/>
      <c r="I667" s="230"/>
      <c r="J667" s="203"/>
      <c r="K667" s="5"/>
      <c r="L667" s="203" t="str">
        <f t="shared" si="44"/>
        <v/>
      </c>
      <c r="M667" s="5" t="e">
        <f t="shared" si="45"/>
        <v>#N/A</v>
      </c>
      <c r="N667" s="3" t="str">
        <f t="shared" si="46"/>
        <v/>
      </c>
    </row>
    <row r="668" spans="1:14" x14ac:dyDescent="0.2">
      <c r="A668" s="238"/>
      <c r="B668" s="251" t="e">
        <f>VLOOKUP(A668,Adr!A:B,2,FALSE)</f>
        <v>#N/A</v>
      </c>
      <c r="C668" s="205"/>
      <c r="D668" s="208"/>
      <c r="E668" s="209"/>
      <c r="F668" s="202"/>
      <c r="G668" s="265"/>
      <c r="H668" s="205"/>
      <c r="I668" s="230"/>
      <c r="J668" s="203"/>
      <c r="K668" s="5"/>
      <c r="L668" s="203" t="str">
        <f t="shared" si="44"/>
        <v/>
      </c>
      <c r="M668" s="5" t="e">
        <f t="shared" si="45"/>
        <v>#N/A</v>
      </c>
      <c r="N668" s="3" t="str">
        <f t="shared" si="46"/>
        <v/>
      </c>
    </row>
    <row r="669" spans="1:14" x14ac:dyDescent="0.2">
      <c r="A669" s="202"/>
      <c r="B669" s="251" t="e">
        <f>VLOOKUP(A669,Adr!A:B,2,FALSE)</f>
        <v>#N/A</v>
      </c>
      <c r="C669" s="237"/>
      <c r="D669" s="229"/>
      <c r="E669" s="209"/>
      <c r="F669" s="202"/>
      <c r="G669" s="205"/>
      <c r="H669" s="205"/>
      <c r="I669" s="210"/>
      <c r="J669" s="203"/>
      <c r="K669" s="5"/>
      <c r="L669" s="203" t="str">
        <f t="shared" si="44"/>
        <v/>
      </c>
      <c r="M669" s="5" t="e">
        <f t="shared" si="45"/>
        <v>#N/A</v>
      </c>
      <c r="N669" s="3" t="str">
        <f t="shared" si="46"/>
        <v/>
      </c>
    </row>
    <row r="670" spans="1:14" x14ac:dyDescent="0.2">
      <c r="A670" s="202"/>
      <c r="B670" s="251" t="e">
        <f>VLOOKUP(A670,Adr!A:B,2,FALSE)</f>
        <v>#N/A</v>
      </c>
      <c r="C670" s="237"/>
      <c r="D670" s="229"/>
      <c r="E670" s="209"/>
      <c r="F670" s="202"/>
      <c r="G670" s="205"/>
      <c r="H670" s="205"/>
      <c r="I670" s="210"/>
      <c r="J670" s="203"/>
      <c r="K670" s="5"/>
      <c r="L670" s="203" t="str">
        <f t="shared" si="44"/>
        <v/>
      </c>
      <c r="M670" s="5" t="e">
        <f t="shared" si="45"/>
        <v>#N/A</v>
      </c>
      <c r="N670" s="3" t="str">
        <f t="shared" si="46"/>
        <v/>
      </c>
    </row>
    <row r="671" spans="1:14" x14ac:dyDescent="0.2">
      <c r="A671" s="202"/>
      <c r="B671" s="251" t="e">
        <f>VLOOKUP(A671,Adr!A:B,2,FALSE)</f>
        <v>#N/A</v>
      </c>
      <c r="C671" s="237"/>
      <c r="D671" s="229"/>
      <c r="E671" s="209"/>
      <c r="F671" s="202"/>
      <c r="G671" s="205"/>
      <c r="H671" s="205"/>
      <c r="I671" s="210"/>
      <c r="J671" s="203"/>
      <c r="K671" s="5"/>
      <c r="L671" s="203" t="str">
        <f t="shared" si="44"/>
        <v/>
      </c>
      <c r="M671" s="5" t="e">
        <f t="shared" si="45"/>
        <v>#N/A</v>
      </c>
      <c r="N671" s="3" t="str">
        <f t="shared" si="46"/>
        <v/>
      </c>
    </row>
    <row r="672" spans="1:14" x14ac:dyDescent="0.2">
      <c r="A672" s="202"/>
      <c r="B672" s="251" t="e">
        <f>VLOOKUP(A672,Adr!A:B,2,FALSE)</f>
        <v>#N/A</v>
      </c>
      <c r="C672" s="237"/>
      <c r="D672" s="229"/>
      <c r="E672" s="209"/>
      <c r="F672" s="202"/>
      <c r="G672" s="205"/>
      <c r="H672" s="205"/>
      <c r="I672" s="230"/>
      <c r="J672" s="203"/>
      <c r="K672" s="5"/>
      <c r="L672" s="203" t="str">
        <f t="shared" si="44"/>
        <v/>
      </c>
      <c r="M672" s="5" t="e">
        <f t="shared" si="45"/>
        <v>#N/A</v>
      </c>
      <c r="N672" s="3" t="str">
        <f t="shared" si="46"/>
        <v/>
      </c>
    </row>
    <row r="673" spans="1:14" x14ac:dyDescent="0.2">
      <c r="A673" s="202"/>
      <c r="B673" s="251" t="e">
        <f>VLOOKUP(A673,Adr!A:B,2,FALSE)</f>
        <v>#N/A</v>
      </c>
      <c r="C673" s="237"/>
      <c r="D673" s="229"/>
      <c r="E673" s="209"/>
      <c r="F673" s="202"/>
      <c r="G673" s="205"/>
      <c r="H673" s="205"/>
      <c r="I673" s="210"/>
      <c r="J673" s="203"/>
      <c r="K673" s="5"/>
      <c r="L673" s="203" t="str">
        <f t="shared" si="44"/>
        <v/>
      </c>
      <c r="M673" s="5" t="e">
        <f t="shared" si="45"/>
        <v>#N/A</v>
      </c>
      <c r="N673" s="3" t="str">
        <f t="shared" si="46"/>
        <v/>
      </c>
    </row>
    <row r="674" spans="1:14" x14ac:dyDescent="0.2">
      <c r="A674" s="238"/>
      <c r="B674" s="251" t="e">
        <f>VLOOKUP(A674,Adr!A:B,2,FALSE)</f>
        <v>#N/A</v>
      </c>
      <c r="C674" s="205"/>
      <c r="D674" s="208"/>
      <c r="E674" s="209"/>
      <c r="F674" s="202"/>
      <c r="G674" s="265"/>
      <c r="H674" s="205"/>
      <c r="I674" s="230"/>
      <c r="J674" s="203"/>
      <c r="K674" s="5"/>
      <c r="L674" s="203" t="str">
        <f t="shared" si="44"/>
        <v/>
      </c>
      <c r="M674" s="5" t="e">
        <f t="shared" si="45"/>
        <v>#N/A</v>
      </c>
      <c r="N674" s="3" t="str">
        <f t="shared" si="46"/>
        <v/>
      </c>
    </row>
    <row r="675" spans="1:14" x14ac:dyDescent="0.2">
      <c r="A675" s="219"/>
      <c r="B675" s="251" t="e">
        <f>VLOOKUP(A675,Adr!A:B,2,FALSE)</f>
        <v>#N/A</v>
      </c>
      <c r="C675" s="222"/>
      <c r="D675" s="224"/>
      <c r="E675" s="292"/>
      <c r="F675" s="219"/>
      <c r="G675" s="222"/>
      <c r="H675" s="222"/>
      <c r="I675" s="230"/>
      <c r="J675" s="203"/>
      <c r="K675" s="5"/>
      <c r="L675" s="203" t="str">
        <f t="shared" si="44"/>
        <v/>
      </c>
      <c r="M675" s="5" t="e">
        <f t="shared" si="45"/>
        <v>#N/A</v>
      </c>
      <c r="N675" s="3" t="str">
        <f t="shared" si="46"/>
        <v/>
      </c>
    </row>
    <row r="676" spans="1:14" x14ac:dyDescent="0.2">
      <c r="A676" s="202"/>
      <c r="B676" s="251" t="e">
        <f>VLOOKUP(A676,Adr!A:B,2,FALSE)</f>
        <v>#N/A</v>
      </c>
      <c r="C676" s="236"/>
      <c r="D676" s="223"/>
      <c r="E676" s="209"/>
      <c r="F676" s="202"/>
      <c r="G676" s="205"/>
      <c r="H676" s="205"/>
      <c r="I676" s="230"/>
      <c r="J676" s="203"/>
      <c r="K676" s="5"/>
      <c r="L676" s="203" t="str">
        <f t="shared" si="44"/>
        <v/>
      </c>
      <c r="M676" s="5" t="e">
        <f t="shared" si="45"/>
        <v>#N/A</v>
      </c>
      <c r="N676" s="3" t="str">
        <f t="shared" si="46"/>
        <v/>
      </c>
    </row>
    <row r="677" spans="1:14" x14ac:dyDescent="0.2">
      <c r="A677" s="202"/>
      <c r="B677" s="251" t="e">
        <f>VLOOKUP(A677,Adr!A:B,2,FALSE)</f>
        <v>#N/A</v>
      </c>
      <c r="C677" s="236"/>
      <c r="D677" s="223"/>
      <c r="E677" s="209"/>
      <c r="F677" s="202"/>
      <c r="G677" s="205"/>
      <c r="H677" s="205"/>
      <c r="I677" s="230"/>
      <c r="J677" s="203"/>
      <c r="K677" s="5"/>
      <c r="L677" s="203" t="str">
        <f t="shared" si="44"/>
        <v/>
      </c>
      <c r="M677" s="5" t="e">
        <f t="shared" si="45"/>
        <v>#N/A</v>
      </c>
      <c r="N677" s="3" t="str">
        <f t="shared" si="46"/>
        <v/>
      </c>
    </row>
    <row r="678" spans="1:14" x14ac:dyDescent="0.2">
      <c r="A678" s="202"/>
      <c r="B678" s="251" t="e">
        <f>VLOOKUP(A678,Adr!A:B,2,FALSE)</f>
        <v>#N/A</v>
      </c>
      <c r="C678" s="236"/>
      <c r="D678" s="224"/>
      <c r="E678" s="209"/>
      <c r="F678" s="202"/>
      <c r="G678" s="205"/>
      <c r="H678" s="205"/>
      <c r="I678" s="230"/>
      <c r="J678" s="203"/>
      <c r="K678" s="5"/>
      <c r="L678" s="203" t="str">
        <f t="shared" si="44"/>
        <v/>
      </c>
      <c r="M678" s="5" t="e">
        <f t="shared" si="45"/>
        <v>#N/A</v>
      </c>
      <c r="N678" s="3" t="str">
        <f t="shared" si="46"/>
        <v/>
      </c>
    </row>
    <row r="679" spans="1:14" x14ac:dyDescent="0.2">
      <c r="A679" s="202"/>
      <c r="B679" s="251" t="e">
        <f>VLOOKUP(A679,Adr!A:B,2,FALSE)</f>
        <v>#N/A</v>
      </c>
      <c r="C679" s="227"/>
      <c r="D679" s="208"/>
      <c r="E679" s="209"/>
      <c r="F679" s="202"/>
      <c r="G679" s="205"/>
      <c r="H679" s="205"/>
      <c r="I679" s="230"/>
      <c r="J679" s="203"/>
      <c r="K679" s="5"/>
      <c r="L679" s="203" t="str">
        <f t="shared" si="44"/>
        <v/>
      </c>
      <c r="M679" s="5" t="e">
        <f t="shared" si="45"/>
        <v>#N/A</v>
      </c>
      <c r="N679" s="3" t="str">
        <f t="shared" si="46"/>
        <v/>
      </c>
    </row>
    <row r="680" spans="1:14" x14ac:dyDescent="0.2">
      <c r="A680" s="202"/>
      <c r="B680" s="251" t="e">
        <f>VLOOKUP(A680,Adr!A:B,2,FALSE)</f>
        <v>#N/A</v>
      </c>
      <c r="C680" s="236"/>
      <c r="D680" s="208"/>
      <c r="E680" s="209"/>
      <c r="F680" s="202"/>
      <c r="G680" s="205"/>
      <c r="H680" s="205"/>
      <c r="I680" s="230"/>
      <c r="J680" s="203"/>
      <c r="K680" s="5"/>
      <c r="L680" s="203" t="str">
        <f t="shared" si="44"/>
        <v/>
      </c>
      <c r="M680" s="5" t="e">
        <f t="shared" si="45"/>
        <v>#N/A</v>
      </c>
      <c r="N680" s="3" t="str">
        <f t="shared" si="46"/>
        <v/>
      </c>
    </row>
    <row r="681" spans="1:14" x14ac:dyDescent="0.2">
      <c r="A681" s="202"/>
      <c r="B681" s="251" t="e">
        <f>VLOOKUP(A681,Adr!A:B,2,FALSE)</f>
        <v>#N/A</v>
      </c>
      <c r="C681" s="227"/>
      <c r="D681" s="208"/>
      <c r="E681" s="209"/>
      <c r="F681" s="202"/>
      <c r="G681" s="205"/>
      <c r="H681" s="205"/>
      <c r="I681" s="230"/>
      <c r="J681" s="203"/>
      <c r="K681" s="5"/>
      <c r="L681" s="203" t="str">
        <f t="shared" si="44"/>
        <v/>
      </c>
      <c r="M681" s="5" t="e">
        <f t="shared" si="45"/>
        <v>#N/A</v>
      </c>
      <c r="N681" s="3" t="str">
        <f t="shared" si="46"/>
        <v/>
      </c>
    </row>
    <row r="682" spans="1:14" x14ac:dyDescent="0.2">
      <c r="A682" s="202"/>
      <c r="B682" s="251" t="e">
        <f>VLOOKUP(A682,Adr!A:B,2,FALSE)</f>
        <v>#N/A</v>
      </c>
      <c r="C682" s="227"/>
      <c r="D682" s="208"/>
      <c r="E682" s="209"/>
      <c r="F682" s="202"/>
      <c r="G682" s="205"/>
      <c r="H682" s="205"/>
      <c r="I682" s="230"/>
      <c r="J682" s="203"/>
      <c r="K682" s="5"/>
      <c r="L682" s="203" t="str">
        <f t="shared" si="44"/>
        <v/>
      </c>
      <c r="M682" s="5" t="e">
        <f t="shared" si="45"/>
        <v>#N/A</v>
      </c>
      <c r="N682" s="3" t="str">
        <f t="shared" si="46"/>
        <v/>
      </c>
    </row>
    <row r="683" spans="1:14" x14ac:dyDescent="0.2">
      <c r="A683" s="202"/>
      <c r="B683" s="251" t="e">
        <f>VLOOKUP(A683,Adr!A:B,2,FALSE)</f>
        <v>#N/A</v>
      </c>
      <c r="C683" s="236"/>
      <c r="D683" s="224"/>
      <c r="E683" s="209"/>
      <c r="F683" s="202"/>
      <c r="G683" s="205"/>
      <c r="H683" s="205"/>
      <c r="I683" s="230"/>
      <c r="J683" s="203"/>
      <c r="K683" s="5"/>
      <c r="L683" s="203" t="str">
        <f t="shared" si="44"/>
        <v/>
      </c>
      <c r="M683" s="5" t="e">
        <f t="shared" si="45"/>
        <v>#N/A</v>
      </c>
      <c r="N683" s="3" t="str">
        <f t="shared" si="46"/>
        <v/>
      </c>
    </row>
    <row r="684" spans="1:14" x14ac:dyDescent="0.2">
      <c r="A684" s="202"/>
      <c r="B684" s="251" t="e">
        <f>VLOOKUP(A684,Adr!A:B,2,FALSE)</f>
        <v>#N/A</v>
      </c>
      <c r="C684" s="236"/>
      <c r="D684" s="224"/>
      <c r="E684" s="209"/>
      <c r="F684" s="202"/>
      <c r="G684" s="205"/>
      <c r="H684" s="205"/>
      <c r="I684" s="230"/>
      <c r="J684" s="203"/>
      <c r="K684" s="5"/>
      <c r="L684" s="203" t="str">
        <f t="shared" si="44"/>
        <v/>
      </c>
      <c r="M684" s="5" t="e">
        <f t="shared" si="45"/>
        <v>#N/A</v>
      </c>
      <c r="N684" s="3" t="str">
        <f t="shared" si="46"/>
        <v/>
      </c>
    </row>
    <row r="685" spans="1:14" x14ac:dyDescent="0.2">
      <c r="A685" s="202"/>
      <c r="B685" s="251" t="e">
        <f>VLOOKUP(A685,Adr!A:B,2,FALSE)</f>
        <v>#N/A</v>
      </c>
      <c r="C685" s="222"/>
      <c r="D685" s="224"/>
      <c r="E685" s="209"/>
      <c r="F685" s="219"/>
      <c r="G685" s="222"/>
      <c r="H685" s="222"/>
      <c r="I685" s="230"/>
      <c r="J685" s="203"/>
      <c r="K685" s="5"/>
      <c r="L685" s="203" t="str">
        <f t="shared" si="44"/>
        <v/>
      </c>
      <c r="M685" s="5" t="e">
        <f t="shared" si="45"/>
        <v>#N/A</v>
      </c>
      <c r="N685" s="3" t="str">
        <f t="shared" si="46"/>
        <v/>
      </c>
    </row>
    <row r="686" spans="1:14" x14ac:dyDescent="0.2">
      <c r="A686" s="202"/>
      <c r="B686" s="251" t="e">
        <f>VLOOKUP(A686,Adr!A:B,2,FALSE)</f>
        <v>#N/A</v>
      </c>
      <c r="C686" s="237"/>
      <c r="D686" s="229"/>
      <c r="E686" s="209"/>
      <c r="F686" s="219"/>
      <c r="G686" s="222"/>
      <c r="H686" s="222"/>
      <c r="I686" s="210"/>
      <c r="J686" s="203"/>
      <c r="K686" s="5"/>
      <c r="L686" s="203" t="str">
        <f t="shared" si="44"/>
        <v/>
      </c>
      <c r="M686" s="5" t="e">
        <f t="shared" si="45"/>
        <v>#N/A</v>
      </c>
      <c r="N686" s="3" t="str">
        <f t="shared" si="46"/>
        <v/>
      </c>
    </row>
    <row r="687" spans="1:14" x14ac:dyDescent="0.2">
      <c r="A687" s="202"/>
      <c r="B687" s="251" t="e">
        <f>VLOOKUP(A687,Adr!A:B,2,FALSE)</f>
        <v>#N/A</v>
      </c>
      <c r="C687" s="222"/>
      <c r="D687" s="224"/>
      <c r="E687" s="209"/>
      <c r="F687" s="219"/>
      <c r="G687" s="222"/>
      <c r="H687" s="222"/>
      <c r="I687" s="230"/>
      <c r="J687" s="203"/>
      <c r="K687" s="5"/>
      <c r="L687" s="203" t="str">
        <f t="shared" si="44"/>
        <v/>
      </c>
      <c r="M687" s="5" t="e">
        <f t="shared" si="45"/>
        <v>#N/A</v>
      </c>
      <c r="N687" s="3" t="str">
        <f t="shared" si="46"/>
        <v/>
      </c>
    </row>
    <row r="688" spans="1:14" x14ac:dyDescent="0.2">
      <c r="A688" s="219"/>
      <c r="B688" s="251" t="e">
        <f>VLOOKUP(A688,Adr!A:B,2,FALSE)</f>
        <v>#N/A</v>
      </c>
      <c r="C688" s="222"/>
      <c r="D688" s="224"/>
      <c r="E688" s="292"/>
      <c r="F688" s="219"/>
      <c r="G688" s="222"/>
      <c r="H688" s="222"/>
      <c r="I688" s="230"/>
      <c r="J688" s="203"/>
      <c r="K688" s="5"/>
      <c r="L688" s="203" t="str">
        <f t="shared" si="44"/>
        <v/>
      </c>
      <c r="M688" s="5" t="e">
        <f t="shared" si="45"/>
        <v>#N/A</v>
      </c>
      <c r="N688" s="3" t="str">
        <f t="shared" si="46"/>
        <v/>
      </c>
    </row>
    <row r="689" spans="1:14" x14ac:dyDescent="0.2">
      <c r="A689" s="202"/>
      <c r="B689" s="251" t="e">
        <f>VLOOKUP(A689,Adr!A:B,2,FALSE)</f>
        <v>#N/A</v>
      </c>
      <c r="C689" s="236"/>
      <c r="D689" s="223"/>
      <c r="E689" s="209"/>
      <c r="F689" s="202"/>
      <c r="G689" s="205"/>
      <c r="H689" s="205"/>
      <c r="I689" s="230"/>
      <c r="J689" s="203"/>
      <c r="K689" s="5"/>
      <c r="L689" s="203" t="str">
        <f t="shared" si="44"/>
        <v/>
      </c>
      <c r="M689" s="5" t="e">
        <f t="shared" si="45"/>
        <v>#N/A</v>
      </c>
      <c r="N689" s="3" t="str">
        <f t="shared" si="46"/>
        <v/>
      </c>
    </row>
    <row r="690" spans="1:14" x14ac:dyDescent="0.2">
      <c r="A690" s="202"/>
      <c r="B690" s="251" t="e">
        <f>VLOOKUP(A690,Adr!A:B,2,FALSE)</f>
        <v>#N/A</v>
      </c>
      <c r="C690" s="236"/>
      <c r="D690" s="223"/>
      <c r="E690" s="209"/>
      <c r="F690" s="202"/>
      <c r="G690" s="205"/>
      <c r="H690" s="205"/>
      <c r="I690" s="230"/>
      <c r="J690" s="203"/>
      <c r="K690" s="5"/>
      <c r="L690" s="203" t="str">
        <f t="shared" si="44"/>
        <v/>
      </c>
      <c r="M690" s="5" t="e">
        <f t="shared" si="45"/>
        <v>#N/A</v>
      </c>
      <c r="N690" s="3" t="str">
        <f t="shared" si="46"/>
        <v/>
      </c>
    </row>
    <row r="691" spans="1:14" x14ac:dyDescent="0.2">
      <c r="A691" s="202"/>
      <c r="B691" s="251" t="e">
        <f>VLOOKUP(A691,Adr!A:B,2,FALSE)</f>
        <v>#N/A</v>
      </c>
      <c r="C691" s="236"/>
      <c r="D691" s="223"/>
      <c r="E691" s="209"/>
      <c r="F691" s="202"/>
      <c r="G691" s="205"/>
      <c r="H691" s="205"/>
      <c r="I691" s="230"/>
      <c r="J691" s="203"/>
      <c r="K691" s="5"/>
      <c r="L691" s="203" t="str">
        <f t="shared" si="44"/>
        <v/>
      </c>
      <c r="M691" s="5" t="e">
        <f t="shared" si="45"/>
        <v>#N/A</v>
      </c>
      <c r="N691" s="3" t="str">
        <f t="shared" si="46"/>
        <v/>
      </c>
    </row>
    <row r="692" spans="1:14" x14ac:dyDescent="0.2">
      <c r="A692" s="202"/>
      <c r="B692" s="251" t="e">
        <f>VLOOKUP(A692,Adr!A:B,2,FALSE)</f>
        <v>#N/A</v>
      </c>
      <c r="C692" s="236"/>
      <c r="D692" s="223"/>
      <c r="E692" s="209"/>
      <c r="F692" s="202"/>
      <c r="G692" s="205"/>
      <c r="H692" s="205"/>
      <c r="I692" s="230"/>
      <c r="J692" s="203"/>
      <c r="K692" s="5"/>
      <c r="L692" s="203" t="str">
        <f t="shared" si="44"/>
        <v/>
      </c>
      <c r="M692" s="5" t="e">
        <f t="shared" si="45"/>
        <v>#N/A</v>
      </c>
      <c r="N692" s="3" t="str">
        <f t="shared" si="46"/>
        <v/>
      </c>
    </row>
    <row r="693" spans="1:14" x14ac:dyDescent="0.2">
      <c r="A693" s="202"/>
      <c r="B693" s="251" t="e">
        <f>VLOOKUP(A693,Adr!A:B,2,FALSE)</f>
        <v>#N/A</v>
      </c>
      <c r="C693" s="227"/>
      <c r="D693" s="208"/>
      <c r="E693" s="209"/>
      <c r="F693" s="202"/>
      <c r="G693" s="205"/>
      <c r="H693" s="205"/>
      <c r="I693" s="230"/>
      <c r="J693" s="203"/>
      <c r="K693" s="5"/>
      <c r="L693" s="203" t="str">
        <f t="shared" si="44"/>
        <v/>
      </c>
      <c r="M693" s="5" t="e">
        <f t="shared" si="45"/>
        <v>#N/A</v>
      </c>
      <c r="N693" s="3" t="str">
        <f t="shared" si="46"/>
        <v/>
      </c>
    </row>
    <row r="694" spans="1:14" x14ac:dyDescent="0.2">
      <c r="A694" s="219"/>
      <c r="B694" s="251" t="e">
        <f>VLOOKUP(A694,Adr!A:B,2,FALSE)</f>
        <v>#N/A</v>
      </c>
      <c r="C694" s="222"/>
      <c r="D694" s="224"/>
      <c r="E694" s="292"/>
      <c r="F694" s="219"/>
      <c r="G694" s="222"/>
      <c r="H694" s="222"/>
      <c r="I694" s="230"/>
      <c r="J694" s="203"/>
      <c r="K694" s="5"/>
      <c r="L694" s="203" t="str">
        <f t="shared" si="44"/>
        <v/>
      </c>
      <c r="M694" s="5" t="e">
        <f t="shared" si="45"/>
        <v>#N/A</v>
      </c>
      <c r="N694" s="3" t="str">
        <f t="shared" si="46"/>
        <v/>
      </c>
    </row>
    <row r="695" spans="1:14" x14ac:dyDescent="0.2">
      <c r="A695" s="202"/>
      <c r="B695" s="251" t="e">
        <f>VLOOKUP(A695,Adr!A:B,2,FALSE)</f>
        <v>#N/A</v>
      </c>
      <c r="C695" s="236"/>
      <c r="D695" s="223"/>
      <c r="E695" s="209"/>
      <c r="F695" s="202"/>
      <c r="G695" s="205"/>
      <c r="H695" s="205"/>
      <c r="I695" s="230"/>
      <c r="J695" s="203"/>
      <c r="K695" s="5"/>
      <c r="L695" s="203" t="str">
        <f t="shared" si="44"/>
        <v/>
      </c>
      <c r="M695" s="5" t="e">
        <f t="shared" si="45"/>
        <v>#N/A</v>
      </c>
      <c r="N695" s="3" t="str">
        <f t="shared" si="46"/>
        <v/>
      </c>
    </row>
    <row r="696" spans="1:14" x14ac:dyDescent="0.2">
      <c r="A696" s="202"/>
      <c r="B696" s="251" t="e">
        <f>VLOOKUP(A696,Adr!A:B,2,FALSE)</f>
        <v>#N/A</v>
      </c>
      <c r="C696" s="236"/>
      <c r="D696" s="223"/>
      <c r="E696" s="209"/>
      <c r="F696" s="202"/>
      <c r="G696" s="205"/>
      <c r="H696" s="205"/>
      <c r="I696" s="230"/>
      <c r="J696" s="203"/>
      <c r="K696" s="5"/>
      <c r="L696" s="203" t="str">
        <f t="shared" si="44"/>
        <v/>
      </c>
      <c r="M696" s="5" t="e">
        <f t="shared" si="45"/>
        <v>#N/A</v>
      </c>
      <c r="N696" s="3" t="str">
        <f t="shared" si="46"/>
        <v/>
      </c>
    </row>
    <row r="697" spans="1:14" x14ac:dyDescent="0.2">
      <c r="A697" s="202"/>
      <c r="B697" s="251" t="e">
        <f>VLOOKUP(A697,Adr!A:B,2,FALSE)</f>
        <v>#N/A</v>
      </c>
      <c r="C697" s="236"/>
      <c r="D697" s="223"/>
      <c r="E697" s="209"/>
      <c r="F697" s="202"/>
      <c r="G697" s="205"/>
      <c r="H697" s="205"/>
      <c r="I697" s="210"/>
      <c r="J697" s="203"/>
      <c r="K697" s="5"/>
      <c r="L697" s="203" t="str">
        <f t="shared" si="44"/>
        <v/>
      </c>
      <c r="M697" s="5" t="e">
        <f t="shared" si="45"/>
        <v>#N/A</v>
      </c>
      <c r="N697" s="3" t="str">
        <f t="shared" si="46"/>
        <v/>
      </c>
    </row>
    <row r="698" spans="1:14" x14ac:dyDescent="0.2">
      <c r="A698" s="202"/>
      <c r="B698" s="251" t="e">
        <f>VLOOKUP(A698,Adr!A:B,2,FALSE)</f>
        <v>#N/A</v>
      </c>
      <c r="C698" s="236"/>
      <c r="D698" s="223"/>
      <c r="E698" s="209"/>
      <c r="F698" s="202"/>
      <c r="G698" s="205"/>
      <c r="H698" s="205"/>
      <c r="I698" s="210"/>
      <c r="J698" s="203"/>
      <c r="K698" s="5"/>
      <c r="L698" s="203" t="str">
        <f t="shared" si="44"/>
        <v/>
      </c>
      <c r="M698" s="5" t="e">
        <f t="shared" si="45"/>
        <v>#N/A</v>
      </c>
      <c r="N698" s="3" t="str">
        <f t="shared" si="46"/>
        <v/>
      </c>
    </row>
    <row r="699" spans="1:14" x14ac:dyDescent="0.2">
      <c r="A699" s="219"/>
      <c r="B699" s="251" t="e">
        <f>VLOOKUP(A699,Adr!A:B,2,FALSE)</f>
        <v>#N/A</v>
      </c>
      <c r="C699" s="222"/>
      <c r="D699" s="224"/>
      <c r="E699" s="292"/>
      <c r="F699" s="219"/>
      <c r="G699" s="222"/>
      <c r="H699" s="222"/>
      <c r="I699" s="230"/>
      <c r="J699" s="203"/>
      <c r="K699" s="5"/>
      <c r="L699" s="203" t="str">
        <f t="shared" si="44"/>
        <v/>
      </c>
      <c r="M699" s="5" t="e">
        <f t="shared" si="45"/>
        <v>#N/A</v>
      </c>
      <c r="N699" s="3" t="str">
        <f t="shared" si="46"/>
        <v/>
      </c>
    </row>
    <row r="700" spans="1:14" x14ac:dyDescent="0.2">
      <c r="A700" s="202"/>
      <c r="B700" s="251" t="e">
        <f>VLOOKUP(A700,Adr!A:B,2,FALSE)</f>
        <v>#N/A</v>
      </c>
      <c r="C700" s="236"/>
      <c r="D700" s="223"/>
      <c r="E700" s="209"/>
      <c r="F700" s="202"/>
      <c r="G700" s="205"/>
      <c r="H700" s="205"/>
      <c r="I700" s="210"/>
      <c r="J700" s="203"/>
      <c r="K700" s="5"/>
      <c r="L700" s="203" t="str">
        <f t="shared" si="44"/>
        <v/>
      </c>
      <c r="M700" s="5" t="e">
        <f t="shared" si="45"/>
        <v>#N/A</v>
      </c>
      <c r="N700" s="3" t="str">
        <f t="shared" si="46"/>
        <v/>
      </c>
    </row>
    <row r="701" spans="1:14" x14ac:dyDescent="0.2">
      <c r="A701" s="202"/>
      <c r="B701" s="251" t="e">
        <f>VLOOKUP(A701,Adr!A:B,2,FALSE)</f>
        <v>#N/A</v>
      </c>
      <c r="C701" s="236"/>
      <c r="D701" s="223"/>
      <c r="E701" s="209"/>
      <c r="F701" s="202"/>
      <c r="G701" s="205"/>
      <c r="H701" s="205"/>
      <c r="I701" s="210"/>
      <c r="J701" s="203"/>
      <c r="K701" s="5"/>
      <c r="L701" s="203" t="str">
        <f t="shared" si="44"/>
        <v/>
      </c>
      <c r="M701" s="5" t="e">
        <f t="shared" si="45"/>
        <v>#N/A</v>
      </c>
      <c r="N701" s="3" t="str">
        <f t="shared" si="46"/>
        <v/>
      </c>
    </row>
    <row r="702" spans="1:14" x14ac:dyDescent="0.2">
      <c r="A702" s="202"/>
      <c r="B702" s="251" t="e">
        <f>VLOOKUP(A702,Adr!A:B,2,FALSE)</f>
        <v>#N/A</v>
      </c>
      <c r="C702" s="236"/>
      <c r="D702" s="223"/>
      <c r="E702" s="209"/>
      <c r="F702" s="202"/>
      <c r="G702" s="205"/>
      <c r="H702" s="205"/>
      <c r="I702" s="210"/>
      <c r="J702" s="203"/>
      <c r="K702" s="5"/>
      <c r="L702" s="203" t="str">
        <f t="shared" si="44"/>
        <v/>
      </c>
      <c r="M702" s="5" t="e">
        <f t="shared" si="45"/>
        <v>#N/A</v>
      </c>
      <c r="N702" s="3" t="str">
        <f t="shared" si="46"/>
        <v/>
      </c>
    </row>
    <row r="703" spans="1:14" x14ac:dyDescent="0.2">
      <c r="A703" s="202"/>
      <c r="B703" s="251" t="e">
        <f>VLOOKUP(A703,Adr!A:B,2,FALSE)</f>
        <v>#N/A</v>
      </c>
      <c r="C703" s="227"/>
      <c r="D703" s="224"/>
      <c r="E703" s="209"/>
      <c r="F703" s="202"/>
      <c r="G703" s="205"/>
      <c r="H703" s="205"/>
      <c r="I703" s="230"/>
      <c r="J703" s="203"/>
      <c r="K703" s="5"/>
      <c r="L703" s="203" t="str">
        <f t="shared" si="44"/>
        <v/>
      </c>
      <c r="M703" s="5" t="e">
        <f t="shared" si="45"/>
        <v>#N/A</v>
      </c>
      <c r="N703" s="3" t="str">
        <f t="shared" si="46"/>
        <v/>
      </c>
    </row>
    <row r="704" spans="1:14" x14ac:dyDescent="0.2">
      <c r="A704" s="202"/>
      <c r="B704" s="251" t="e">
        <f>VLOOKUP(A704,Adr!A:B,2,FALSE)</f>
        <v>#N/A</v>
      </c>
      <c r="C704" s="236"/>
      <c r="D704" s="224"/>
      <c r="E704" s="209"/>
      <c r="F704" s="202"/>
      <c r="G704" s="205"/>
      <c r="H704" s="205"/>
      <c r="I704" s="230"/>
      <c r="J704" s="203"/>
      <c r="K704" s="5"/>
      <c r="L704" s="203" t="str">
        <f t="shared" si="44"/>
        <v/>
      </c>
      <c r="M704" s="5" t="e">
        <f t="shared" si="45"/>
        <v>#N/A</v>
      </c>
      <c r="N704" s="3" t="str">
        <f t="shared" si="46"/>
        <v/>
      </c>
    </row>
    <row r="705" spans="1:14" x14ac:dyDescent="0.2">
      <c r="A705" s="202"/>
      <c r="B705" s="251" t="e">
        <f>VLOOKUP(A705,Adr!A:B,2,FALSE)</f>
        <v>#N/A</v>
      </c>
      <c r="C705" s="227"/>
      <c r="D705" s="208"/>
      <c r="E705" s="209"/>
      <c r="F705" s="202"/>
      <c r="G705" s="205"/>
      <c r="H705" s="205"/>
      <c r="I705" s="230"/>
      <c r="J705" s="203"/>
      <c r="K705" s="5"/>
      <c r="L705" s="203" t="str">
        <f t="shared" si="44"/>
        <v/>
      </c>
      <c r="M705" s="5" t="e">
        <f t="shared" si="45"/>
        <v>#N/A</v>
      </c>
      <c r="N705" s="3" t="str">
        <f t="shared" si="46"/>
        <v/>
      </c>
    </row>
    <row r="706" spans="1:14" x14ac:dyDescent="0.2">
      <c r="A706" s="202"/>
      <c r="B706" s="251" t="e">
        <f>VLOOKUP(A706,Adr!A:B,2,FALSE)</f>
        <v>#N/A</v>
      </c>
      <c r="C706" s="236"/>
      <c r="D706" s="224"/>
      <c r="E706" s="209"/>
      <c r="F706" s="202"/>
      <c r="G706" s="205"/>
      <c r="H706" s="205"/>
      <c r="I706" s="230"/>
      <c r="J706" s="203"/>
      <c r="K706" s="5"/>
      <c r="L706" s="203" t="str">
        <f t="shared" si="44"/>
        <v/>
      </c>
      <c r="M706" s="5" t="e">
        <f t="shared" si="45"/>
        <v>#N/A</v>
      </c>
      <c r="N706" s="3" t="str">
        <f t="shared" si="46"/>
        <v/>
      </c>
    </row>
    <row r="707" spans="1:14" x14ac:dyDescent="0.2">
      <c r="A707" s="202"/>
      <c r="B707" s="251" t="e">
        <f>VLOOKUP(A707,Adr!A:B,2,FALSE)</f>
        <v>#N/A</v>
      </c>
      <c r="C707" s="236"/>
      <c r="D707" s="224"/>
      <c r="E707" s="209"/>
      <c r="F707" s="202"/>
      <c r="G707" s="205"/>
      <c r="H707" s="205"/>
      <c r="I707" s="230"/>
      <c r="J707" s="203"/>
      <c r="K707" s="5"/>
      <c r="L707" s="203" t="str">
        <f t="shared" si="44"/>
        <v/>
      </c>
      <c r="M707" s="5" t="e">
        <f t="shared" si="45"/>
        <v>#N/A</v>
      </c>
      <c r="N707" s="3" t="str">
        <f t="shared" si="46"/>
        <v/>
      </c>
    </row>
    <row r="708" spans="1:14" x14ac:dyDescent="0.2">
      <c r="A708" s="219"/>
      <c r="B708" s="251" t="e">
        <f>VLOOKUP(A708,Adr!A:B,2,FALSE)</f>
        <v>#N/A</v>
      </c>
      <c r="C708" s="222"/>
      <c r="D708" s="224"/>
      <c r="E708" s="292"/>
      <c r="F708" s="219"/>
      <c r="G708" s="222"/>
      <c r="H708" s="222"/>
      <c r="I708" s="230"/>
      <c r="J708" s="203"/>
      <c r="K708" s="5"/>
      <c r="L708" s="203" t="str">
        <f t="shared" si="44"/>
        <v/>
      </c>
      <c r="M708" s="5" t="e">
        <f t="shared" si="45"/>
        <v>#N/A</v>
      </c>
      <c r="N708" s="3" t="str">
        <f t="shared" si="46"/>
        <v/>
      </c>
    </row>
    <row r="709" spans="1:14" x14ac:dyDescent="0.2">
      <c r="A709" s="202"/>
      <c r="B709" s="251" t="e">
        <f>VLOOKUP(A709,Adr!A:B,2,FALSE)</f>
        <v>#N/A</v>
      </c>
      <c r="C709" s="236"/>
      <c r="D709" s="224"/>
      <c r="E709" s="209"/>
      <c r="F709" s="202"/>
      <c r="G709" s="205"/>
      <c r="H709" s="205"/>
      <c r="I709" s="210"/>
      <c r="J709" s="203"/>
      <c r="K709" s="5"/>
      <c r="L709" s="203" t="str">
        <f t="shared" ref="L709:L772" si="47">A709&amp;G709&amp;H709</f>
        <v/>
      </c>
      <c r="M709" s="5" t="e">
        <f t="shared" ref="M709:M772" si="48">B709&amp;F709&amp;H709&amp;C709</f>
        <v>#N/A</v>
      </c>
      <c r="N709" s="3" t="str">
        <f t="shared" ref="N709:N772" si="49">+I709&amp;H709</f>
        <v/>
      </c>
    </row>
    <row r="710" spans="1:14" x14ac:dyDescent="0.2">
      <c r="A710" s="202"/>
      <c r="B710" s="251" t="e">
        <f>VLOOKUP(A710,Adr!A:B,2,FALSE)</f>
        <v>#N/A</v>
      </c>
      <c r="C710" s="236"/>
      <c r="D710" s="223"/>
      <c r="E710" s="209"/>
      <c r="F710" s="202"/>
      <c r="G710" s="205"/>
      <c r="H710" s="205"/>
      <c r="I710" s="210"/>
      <c r="J710" s="203"/>
      <c r="K710" s="5"/>
      <c r="L710" s="203" t="str">
        <f t="shared" si="47"/>
        <v/>
      </c>
      <c r="M710" s="5" t="e">
        <f t="shared" si="48"/>
        <v>#N/A</v>
      </c>
      <c r="N710" s="3" t="str">
        <f t="shared" si="49"/>
        <v/>
      </c>
    </row>
    <row r="711" spans="1:14" x14ac:dyDescent="0.2">
      <c r="A711" s="202"/>
      <c r="B711" s="251" t="e">
        <f>VLOOKUP(A711,Adr!A:B,2,FALSE)</f>
        <v>#N/A</v>
      </c>
      <c r="C711" s="236"/>
      <c r="D711" s="224"/>
      <c r="E711" s="209"/>
      <c r="F711" s="202"/>
      <c r="G711" s="205"/>
      <c r="H711" s="205"/>
      <c r="I711" s="230"/>
      <c r="J711" s="203"/>
      <c r="K711" s="5"/>
      <c r="L711" s="203" t="str">
        <f t="shared" si="47"/>
        <v/>
      </c>
      <c r="M711" s="5" t="e">
        <f t="shared" si="48"/>
        <v>#N/A</v>
      </c>
      <c r="N711" s="3" t="str">
        <f t="shared" si="49"/>
        <v/>
      </c>
    </row>
    <row r="712" spans="1:14" x14ac:dyDescent="0.2">
      <c r="A712" s="238"/>
      <c r="B712" s="251" t="e">
        <f>VLOOKUP(A712,Adr!A:B,2,FALSE)</f>
        <v>#N/A</v>
      </c>
      <c r="C712" s="205"/>
      <c r="D712" s="208"/>
      <c r="E712" s="209"/>
      <c r="F712" s="202"/>
      <c r="G712" s="265"/>
      <c r="H712" s="205"/>
      <c r="I712" s="230"/>
      <c r="J712" s="203"/>
      <c r="K712" s="5"/>
      <c r="L712" s="203" t="str">
        <f t="shared" si="47"/>
        <v/>
      </c>
      <c r="M712" s="5" t="e">
        <f t="shared" si="48"/>
        <v>#N/A</v>
      </c>
      <c r="N712" s="3" t="str">
        <f t="shared" si="49"/>
        <v/>
      </c>
    </row>
    <row r="713" spans="1:14" x14ac:dyDescent="0.2">
      <c r="A713" s="202"/>
      <c r="B713" s="251" t="e">
        <f>VLOOKUP(A713,Adr!A:B,2,FALSE)</f>
        <v>#N/A</v>
      </c>
      <c r="C713" s="227"/>
      <c r="D713" s="208"/>
      <c r="E713" s="209"/>
      <c r="F713" s="202"/>
      <c r="G713" s="205"/>
      <c r="H713" s="205"/>
      <c r="I713" s="230"/>
      <c r="J713" s="203"/>
      <c r="K713" s="5"/>
      <c r="L713" s="203" t="str">
        <f t="shared" si="47"/>
        <v/>
      </c>
      <c r="M713" s="5" t="e">
        <f t="shared" si="48"/>
        <v>#N/A</v>
      </c>
      <c r="N713" s="3" t="str">
        <f t="shared" si="49"/>
        <v/>
      </c>
    </row>
    <row r="714" spans="1:14" x14ac:dyDescent="0.2">
      <c r="A714" s="202"/>
      <c r="B714" s="251" t="e">
        <f>VLOOKUP(A714,Adr!A:B,2,FALSE)</f>
        <v>#N/A</v>
      </c>
      <c r="C714" s="227"/>
      <c r="D714" s="208"/>
      <c r="E714" s="209"/>
      <c r="F714" s="202"/>
      <c r="G714" s="205"/>
      <c r="H714" s="205"/>
      <c r="I714" s="230"/>
      <c r="J714" s="203"/>
      <c r="K714" s="5"/>
      <c r="L714" s="203" t="str">
        <f t="shared" si="47"/>
        <v/>
      </c>
      <c r="M714" s="5" t="e">
        <f t="shared" si="48"/>
        <v>#N/A</v>
      </c>
      <c r="N714" s="3" t="str">
        <f t="shared" si="49"/>
        <v/>
      </c>
    </row>
    <row r="715" spans="1:14" x14ac:dyDescent="0.2">
      <c r="A715" s="202"/>
      <c r="B715" s="251" t="e">
        <f>VLOOKUP(A715,Adr!A:B,2,FALSE)</f>
        <v>#N/A</v>
      </c>
      <c r="C715" s="227"/>
      <c r="D715" s="208"/>
      <c r="E715" s="209"/>
      <c r="F715" s="202"/>
      <c r="G715" s="205"/>
      <c r="H715" s="205"/>
      <c r="I715" s="230"/>
      <c r="J715" s="203"/>
      <c r="K715" s="5"/>
      <c r="L715" s="203" t="str">
        <f t="shared" si="47"/>
        <v/>
      </c>
      <c r="M715" s="5" t="e">
        <f t="shared" si="48"/>
        <v>#N/A</v>
      </c>
      <c r="N715" s="3" t="str">
        <f t="shared" si="49"/>
        <v/>
      </c>
    </row>
    <row r="716" spans="1:14" x14ac:dyDescent="0.2">
      <c r="A716" s="202"/>
      <c r="B716" s="251" t="e">
        <f>VLOOKUP(A716,Adr!A:B,2,FALSE)</f>
        <v>#N/A</v>
      </c>
      <c r="C716" s="236"/>
      <c r="D716" s="208"/>
      <c r="E716" s="209"/>
      <c r="F716" s="202"/>
      <c r="G716" s="205"/>
      <c r="H716" s="205"/>
      <c r="I716" s="230"/>
      <c r="J716" s="203"/>
      <c r="K716" s="5"/>
      <c r="L716" s="203" t="str">
        <f t="shared" si="47"/>
        <v/>
      </c>
      <c r="M716" s="5" t="e">
        <f t="shared" si="48"/>
        <v>#N/A</v>
      </c>
      <c r="N716" s="3" t="str">
        <f t="shared" si="49"/>
        <v/>
      </c>
    </row>
    <row r="717" spans="1:14" x14ac:dyDescent="0.2">
      <c r="A717" s="202"/>
      <c r="B717" s="251" t="e">
        <f>VLOOKUP(A717,Adr!A:B,2,FALSE)</f>
        <v>#N/A</v>
      </c>
      <c r="C717" s="227"/>
      <c r="D717" s="208"/>
      <c r="E717" s="209"/>
      <c r="F717" s="202"/>
      <c r="G717" s="205"/>
      <c r="H717" s="205"/>
      <c r="I717" s="230"/>
      <c r="J717" s="203"/>
      <c r="K717" s="5"/>
      <c r="L717" s="203" t="str">
        <f t="shared" si="47"/>
        <v/>
      </c>
      <c r="M717" s="5" t="e">
        <f t="shared" si="48"/>
        <v>#N/A</v>
      </c>
      <c r="N717" s="3" t="str">
        <f t="shared" si="49"/>
        <v/>
      </c>
    </row>
    <row r="718" spans="1:14" x14ac:dyDescent="0.2">
      <c r="A718" s="202"/>
      <c r="B718" s="251" t="e">
        <f>VLOOKUP(A718,Adr!A:B,2,FALSE)</f>
        <v>#N/A</v>
      </c>
      <c r="C718" s="236"/>
      <c r="D718" s="224"/>
      <c r="E718" s="209"/>
      <c r="F718" s="202"/>
      <c r="G718" s="205"/>
      <c r="H718" s="205"/>
      <c r="I718" s="230"/>
      <c r="J718" s="203"/>
      <c r="K718" s="5"/>
      <c r="L718" s="203" t="str">
        <f t="shared" si="47"/>
        <v/>
      </c>
      <c r="M718" s="5" t="e">
        <f t="shared" si="48"/>
        <v>#N/A</v>
      </c>
      <c r="N718" s="3" t="str">
        <f t="shared" si="49"/>
        <v/>
      </c>
    </row>
    <row r="719" spans="1:14" x14ac:dyDescent="0.2">
      <c r="A719" s="202"/>
      <c r="B719" s="251" t="e">
        <f>VLOOKUP(A719,Adr!A:B,2,FALSE)</f>
        <v>#N/A</v>
      </c>
      <c r="C719" s="236"/>
      <c r="D719" s="224"/>
      <c r="E719" s="209"/>
      <c r="F719" s="202"/>
      <c r="G719" s="205"/>
      <c r="H719" s="205"/>
      <c r="I719" s="230"/>
      <c r="J719" s="203"/>
      <c r="K719" s="5"/>
      <c r="L719" s="203" t="str">
        <f t="shared" si="47"/>
        <v/>
      </c>
      <c r="M719" s="5" t="e">
        <f t="shared" si="48"/>
        <v>#N/A</v>
      </c>
      <c r="N719" s="3" t="str">
        <f t="shared" si="49"/>
        <v/>
      </c>
    </row>
    <row r="720" spans="1:14" x14ac:dyDescent="0.2">
      <c r="A720" s="242"/>
      <c r="B720" s="251" t="e">
        <f>VLOOKUP(A720,Adr!A:B,2,FALSE)</f>
        <v>#N/A</v>
      </c>
      <c r="C720" s="205"/>
      <c r="D720" s="208"/>
      <c r="E720" s="209"/>
      <c r="F720" s="202"/>
      <c r="G720" s="265"/>
      <c r="H720" s="205"/>
      <c r="I720" s="230"/>
      <c r="J720" s="203"/>
      <c r="K720" s="5"/>
      <c r="L720" s="203" t="str">
        <f t="shared" si="47"/>
        <v/>
      </c>
      <c r="M720" s="5" t="e">
        <f t="shared" si="48"/>
        <v>#N/A</v>
      </c>
      <c r="N720" s="3" t="str">
        <f t="shared" si="49"/>
        <v/>
      </c>
    </row>
    <row r="721" spans="1:14" x14ac:dyDescent="0.2">
      <c r="A721" s="242"/>
      <c r="B721" s="251" t="e">
        <f>VLOOKUP(A721,Adr!A:B,2,FALSE)</f>
        <v>#N/A</v>
      </c>
      <c r="C721" s="205"/>
      <c r="D721" s="208"/>
      <c r="E721" s="209"/>
      <c r="F721" s="202"/>
      <c r="G721" s="265"/>
      <c r="H721" s="205"/>
      <c r="I721" s="230"/>
      <c r="J721" s="203"/>
      <c r="K721" s="5"/>
      <c r="L721" s="203" t="str">
        <f t="shared" si="47"/>
        <v/>
      </c>
      <c r="M721" s="5" t="e">
        <f t="shared" si="48"/>
        <v>#N/A</v>
      </c>
      <c r="N721" s="3" t="str">
        <f t="shared" si="49"/>
        <v/>
      </c>
    </row>
    <row r="722" spans="1:14" x14ac:dyDescent="0.2">
      <c r="A722" s="202"/>
      <c r="B722" s="251" t="e">
        <f>VLOOKUP(A722,Adr!A:B,2,FALSE)</f>
        <v>#N/A</v>
      </c>
      <c r="C722" s="236"/>
      <c r="D722" s="224"/>
      <c r="E722" s="209"/>
      <c r="F722" s="202"/>
      <c r="G722" s="205"/>
      <c r="H722" s="205"/>
      <c r="I722" s="210"/>
      <c r="J722" s="203"/>
      <c r="K722" s="5"/>
      <c r="L722" s="203" t="str">
        <f t="shared" si="47"/>
        <v/>
      </c>
      <c r="M722" s="5" t="e">
        <f t="shared" si="48"/>
        <v>#N/A</v>
      </c>
      <c r="N722" s="3" t="str">
        <f t="shared" si="49"/>
        <v/>
      </c>
    </row>
    <row r="723" spans="1:14" x14ac:dyDescent="0.2">
      <c r="A723" s="242"/>
      <c r="B723" s="251" t="e">
        <f>VLOOKUP(A723,Adr!A:B,2,FALSE)</f>
        <v>#N/A</v>
      </c>
      <c r="C723" s="205"/>
      <c r="D723" s="208"/>
      <c r="E723" s="209"/>
      <c r="F723" s="202"/>
      <c r="G723" s="265"/>
      <c r="H723" s="205"/>
      <c r="I723" s="230"/>
      <c r="J723" s="203"/>
      <c r="K723" s="5"/>
      <c r="L723" s="203" t="str">
        <f t="shared" si="47"/>
        <v/>
      </c>
      <c r="M723" s="5" t="e">
        <f t="shared" si="48"/>
        <v>#N/A</v>
      </c>
      <c r="N723" s="3" t="str">
        <f t="shared" si="49"/>
        <v/>
      </c>
    </row>
    <row r="724" spans="1:14" x14ac:dyDescent="0.2">
      <c r="A724" s="202"/>
      <c r="B724" s="251" t="e">
        <f>VLOOKUP(A724,Adr!A:B,2,FALSE)</f>
        <v>#N/A</v>
      </c>
      <c r="C724" s="236"/>
      <c r="D724" s="224"/>
      <c r="E724" s="209"/>
      <c r="F724" s="202"/>
      <c r="G724" s="205"/>
      <c r="H724" s="205"/>
      <c r="I724" s="230"/>
      <c r="J724" s="203"/>
      <c r="K724" s="5"/>
      <c r="L724" s="203" t="str">
        <f t="shared" si="47"/>
        <v/>
      </c>
      <c r="M724" s="5" t="e">
        <f t="shared" si="48"/>
        <v>#N/A</v>
      </c>
      <c r="N724" s="3" t="str">
        <f t="shared" si="49"/>
        <v/>
      </c>
    </row>
    <row r="725" spans="1:14" x14ac:dyDescent="0.2">
      <c r="A725" s="242"/>
      <c r="B725" s="251" t="e">
        <f>VLOOKUP(A725,Adr!A:B,2,FALSE)</f>
        <v>#N/A</v>
      </c>
      <c r="C725" s="205"/>
      <c r="D725" s="208"/>
      <c r="E725" s="209"/>
      <c r="F725" s="202"/>
      <c r="G725" s="265"/>
      <c r="H725" s="205"/>
      <c r="I725" s="230"/>
      <c r="J725" s="203"/>
      <c r="K725" s="5"/>
      <c r="L725" s="203" t="str">
        <f t="shared" si="47"/>
        <v/>
      </c>
      <c r="M725" s="5" t="e">
        <f t="shared" si="48"/>
        <v>#N/A</v>
      </c>
      <c r="N725" s="3" t="str">
        <f t="shared" si="49"/>
        <v/>
      </c>
    </row>
    <row r="726" spans="1:14" x14ac:dyDescent="0.2">
      <c r="A726" s="202"/>
      <c r="B726" s="251" t="e">
        <f>VLOOKUP(A726,Adr!A:B,2,FALSE)</f>
        <v>#N/A</v>
      </c>
      <c r="C726" s="227"/>
      <c r="D726" s="208"/>
      <c r="E726" s="209"/>
      <c r="F726" s="202"/>
      <c r="G726" s="205"/>
      <c r="H726" s="205"/>
      <c r="I726" s="230"/>
      <c r="J726" s="203"/>
      <c r="K726" s="5"/>
      <c r="L726" s="203" t="str">
        <f t="shared" si="47"/>
        <v/>
      </c>
      <c r="M726" s="5" t="e">
        <f t="shared" si="48"/>
        <v>#N/A</v>
      </c>
      <c r="N726" s="3" t="str">
        <f t="shared" si="49"/>
        <v/>
      </c>
    </row>
    <row r="727" spans="1:14" x14ac:dyDescent="0.2">
      <c r="A727" s="202"/>
      <c r="B727" s="251" t="e">
        <f>VLOOKUP(A727,Adr!A:B,2,FALSE)</f>
        <v>#N/A</v>
      </c>
      <c r="C727" s="236"/>
      <c r="D727" s="224"/>
      <c r="E727" s="209"/>
      <c r="F727" s="202"/>
      <c r="G727" s="205"/>
      <c r="H727" s="205"/>
      <c r="I727" s="230"/>
      <c r="J727" s="203"/>
      <c r="K727" s="5"/>
      <c r="L727" s="203" t="str">
        <f t="shared" si="47"/>
        <v/>
      </c>
      <c r="M727" s="5" t="e">
        <f t="shared" si="48"/>
        <v>#N/A</v>
      </c>
      <c r="N727" s="3" t="str">
        <f t="shared" si="49"/>
        <v/>
      </c>
    </row>
    <row r="728" spans="1:14" x14ac:dyDescent="0.2">
      <c r="A728" s="202"/>
      <c r="B728" s="251" t="e">
        <f>VLOOKUP(A728,Adr!A:B,2,FALSE)</f>
        <v>#N/A</v>
      </c>
      <c r="C728" s="236"/>
      <c r="D728" s="224"/>
      <c r="E728" s="209"/>
      <c r="F728" s="202"/>
      <c r="G728" s="205"/>
      <c r="H728" s="205"/>
      <c r="I728" s="230"/>
      <c r="J728" s="203"/>
      <c r="K728" s="5"/>
      <c r="L728" s="203" t="str">
        <f t="shared" si="47"/>
        <v/>
      </c>
      <c r="M728" s="5" t="e">
        <f t="shared" si="48"/>
        <v>#N/A</v>
      </c>
      <c r="N728" s="3" t="str">
        <f t="shared" si="49"/>
        <v/>
      </c>
    </row>
    <row r="729" spans="1:14" x14ac:dyDescent="0.2">
      <c r="A729" s="238"/>
      <c r="B729" s="251" t="e">
        <f>VLOOKUP(A729,Adr!A:B,2,FALSE)</f>
        <v>#N/A</v>
      </c>
      <c r="C729" s="205"/>
      <c r="D729" s="208"/>
      <c r="E729" s="209"/>
      <c r="F729" s="202"/>
      <c r="G729" s="265"/>
      <c r="H729" s="205"/>
      <c r="I729" s="230"/>
      <c r="J729" s="203"/>
      <c r="K729" s="5"/>
      <c r="L729" s="203" t="str">
        <f t="shared" si="47"/>
        <v/>
      </c>
      <c r="M729" s="5" t="e">
        <f t="shared" si="48"/>
        <v>#N/A</v>
      </c>
      <c r="N729" s="3" t="str">
        <f t="shared" si="49"/>
        <v/>
      </c>
    </row>
    <row r="730" spans="1:14" x14ac:dyDescent="0.2">
      <c r="A730" s="238"/>
      <c r="B730" s="251" t="e">
        <f>VLOOKUP(A730,Adr!A:B,2,FALSE)</f>
        <v>#N/A</v>
      </c>
      <c r="C730" s="205"/>
      <c r="D730" s="208"/>
      <c r="E730" s="209"/>
      <c r="F730" s="202"/>
      <c r="G730" s="265"/>
      <c r="H730" s="205"/>
      <c r="I730" s="230"/>
      <c r="J730" s="203"/>
      <c r="K730" s="5"/>
      <c r="L730" s="203" t="str">
        <f t="shared" si="47"/>
        <v/>
      </c>
      <c r="M730" s="5" t="e">
        <f t="shared" si="48"/>
        <v>#N/A</v>
      </c>
      <c r="N730" s="3" t="str">
        <f t="shared" si="49"/>
        <v/>
      </c>
    </row>
    <row r="731" spans="1:14" x14ac:dyDescent="0.2">
      <c r="A731" s="202"/>
      <c r="B731" s="251" t="e">
        <f>VLOOKUP(A731,Adr!A:B,2,FALSE)</f>
        <v>#N/A</v>
      </c>
      <c r="C731" s="236"/>
      <c r="D731" s="224"/>
      <c r="E731" s="209"/>
      <c r="F731" s="202"/>
      <c r="G731" s="205"/>
      <c r="H731" s="205"/>
      <c r="I731" s="230"/>
      <c r="J731" s="203"/>
      <c r="K731" s="5"/>
      <c r="L731" s="203" t="str">
        <f t="shared" si="47"/>
        <v/>
      </c>
      <c r="M731" s="5" t="e">
        <f t="shared" si="48"/>
        <v>#N/A</v>
      </c>
      <c r="N731" s="3" t="str">
        <f t="shared" si="49"/>
        <v/>
      </c>
    </row>
    <row r="732" spans="1:14" x14ac:dyDescent="0.2">
      <c r="A732" s="202"/>
      <c r="B732" s="251" t="e">
        <f>VLOOKUP(A732,Adr!A:B,2,FALSE)</f>
        <v>#N/A</v>
      </c>
      <c r="C732" s="236"/>
      <c r="D732" s="224"/>
      <c r="E732" s="209"/>
      <c r="F732" s="202"/>
      <c r="G732" s="205"/>
      <c r="H732" s="205"/>
      <c r="I732" s="230"/>
      <c r="J732" s="203"/>
      <c r="K732" s="5"/>
      <c r="L732" s="203" t="str">
        <f t="shared" si="47"/>
        <v/>
      </c>
      <c r="M732" s="5" t="e">
        <f t="shared" si="48"/>
        <v>#N/A</v>
      </c>
      <c r="N732" s="3" t="str">
        <f t="shared" si="49"/>
        <v/>
      </c>
    </row>
    <row r="733" spans="1:14" x14ac:dyDescent="0.2">
      <c r="A733" s="202"/>
      <c r="B733" s="251" t="e">
        <f>VLOOKUP(A733,Adr!A:B,2,FALSE)</f>
        <v>#N/A</v>
      </c>
      <c r="C733" s="227"/>
      <c r="D733" s="208"/>
      <c r="E733" s="209"/>
      <c r="F733" s="202"/>
      <c r="G733" s="205"/>
      <c r="H733" s="205"/>
      <c r="I733" s="210"/>
      <c r="J733" s="203"/>
      <c r="K733" s="5"/>
      <c r="L733" s="203" t="str">
        <f t="shared" si="47"/>
        <v/>
      </c>
      <c r="M733" s="5" t="e">
        <f t="shared" si="48"/>
        <v>#N/A</v>
      </c>
      <c r="N733" s="3" t="str">
        <f t="shared" si="49"/>
        <v/>
      </c>
    </row>
    <row r="734" spans="1:14" x14ac:dyDescent="0.2">
      <c r="A734" s="202"/>
      <c r="B734" s="251" t="e">
        <f>VLOOKUP(A734,Adr!A:B,2,FALSE)</f>
        <v>#N/A</v>
      </c>
      <c r="C734" s="227"/>
      <c r="D734" s="208"/>
      <c r="E734" s="209"/>
      <c r="F734" s="202"/>
      <c r="G734" s="205"/>
      <c r="H734" s="205"/>
      <c r="I734" s="230"/>
      <c r="J734" s="203"/>
      <c r="K734" s="5"/>
      <c r="L734" s="203" t="str">
        <f t="shared" si="47"/>
        <v/>
      </c>
      <c r="M734" s="5" t="e">
        <f t="shared" si="48"/>
        <v>#N/A</v>
      </c>
      <c r="N734" s="3" t="str">
        <f t="shared" si="49"/>
        <v/>
      </c>
    </row>
    <row r="735" spans="1:14" x14ac:dyDescent="0.2">
      <c r="A735" s="202"/>
      <c r="B735" s="251" t="e">
        <f>VLOOKUP(A735,Adr!A:B,2,FALSE)</f>
        <v>#N/A</v>
      </c>
      <c r="C735" s="236"/>
      <c r="D735" s="224"/>
      <c r="E735" s="209"/>
      <c r="F735" s="202"/>
      <c r="G735" s="205"/>
      <c r="H735" s="205"/>
      <c r="I735" s="230"/>
      <c r="J735" s="203"/>
      <c r="K735" s="5"/>
      <c r="L735" s="203" t="str">
        <f t="shared" si="47"/>
        <v/>
      </c>
      <c r="M735" s="5" t="e">
        <f t="shared" si="48"/>
        <v>#N/A</v>
      </c>
      <c r="N735" s="3" t="str">
        <f t="shared" si="49"/>
        <v/>
      </c>
    </row>
    <row r="736" spans="1:14" x14ac:dyDescent="0.2">
      <c r="A736" s="202"/>
      <c r="B736" s="251" t="e">
        <f>VLOOKUP(A736,Adr!A:B,2,FALSE)</f>
        <v>#N/A</v>
      </c>
      <c r="C736" s="236"/>
      <c r="D736" s="224"/>
      <c r="E736" s="209"/>
      <c r="F736" s="202"/>
      <c r="G736" s="205"/>
      <c r="H736" s="205"/>
      <c r="I736" s="210"/>
      <c r="J736" s="203"/>
      <c r="K736" s="5"/>
      <c r="L736" s="203" t="str">
        <f t="shared" si="47"/>
        <v/>
      </c>
      <c r="M736" s="5" t="e">
        <f t="shared" si="48"/>
        <v>#N/A</v>
      </c>
      <c r="N736" s="3" t="str">
        <f t="shared" si="49"/>
        <v/>
      </c>
    </row>
    <row r="737" spans="1:14" x14ac:dyDescent="0.2">
      <c r="A737" s="242"/>
      <c r="B737" s="251" t="e">
        <f>VLOOKUP(A737,Adr!A:B,2,FALSE)</f>
        <v>#N/A</v>
      </c>
      <c r="C737" s="205"/>
      <c r="D737" s="208"/>
      <c r="E737" s="209"/>
      <c r="F737" s="202"/>
      <c r="G737" s="265"/>
      <c r="H737" s="205"/>
      <c r="I737" s="230"/>
      <c r="J737" s="203"/>
      <c r="K737" s="5"/>
      <c r="L737" s="203" t="str">
        <f t="shared" si="47"/>
        <v/>
      </c>
      <c r="M737" s="5" t="e">
        <f t="shared" si="48"/>
        <v>#N/A</v>
      </c>
      <c r="N737" s="3" t="str">
        <f t="shared" si="49"/>
        <v/>
      </c>
    </row>
    <row r="738" spans="1:14" x14ac:dyDescent="0.2">
      <c r="A738" s="202"/>
      <c r="B738" s="251" t="e">
        <f>VLOOKUP(A738,Adr!A:B,2,FALSE)</f>
        <v>#N/A</v>
      </c>
      <c r="C738" s="236"/>
      <c r="D738" s="224"/>
      <c r="E738" s="209"/>
      <c r="F738" s="202"/>
      <c r="G738" s="205"/>
      <c r="H738" s="205"/>
      <c r="I738" s="230"/>
      <c r="J738" s="203"/>
      <c r="K738" s="5"/>
      <c r="L738" s="203" t="str">
        <f t="shared" si="47"/>
        <v/>
      </c>
      <c r="M738" s="5" t="e">
        <f t="shared" si="48"/>
        <v>#N/A</v>
      </c>
      <c r="N738" s="3" t="str">
        <f t="shared" si="49"/>
        <v/>
      </c>
    </row>
    <row r="739" spans="1:14" x14ac:dyDescent="0.2">
      <c r="A739" s="202"/>
      <c r="B739" s="251" t="e">
        <f>VLOOKUP(A739,Adr!A:B,2,FALSE)</f>
        <v>#N/A</v>
      </c>
      <c r="C739" s="237"/>
      <c r="D739" s="229"/>
      <c r="E739" s="209"/>
      <c r="F739" s="219"/>
      <c r="G739" s="222"/>
      <c r="H739" s="222"/>
      <c r="I739" s="210"/>
      <c r="J739" s="203"/>
      <c r="K739" s="5"/>
      <c r="L739" s="203" t="str">
        <f t="shared" si="47"/>
        <v/>
      </c>
      <c r="M739" s="5" t="e">
        <f t="shared" si="48"/>
        <v>#N/A</v>
      </c>
      <c r="N739" s="3" t="str">
        <f t="shared" si="49"/>
        <v/>
      </c>
    </row>
    <row r="740" spans="1:14" x14ac:dyDescent="0.2">
      <c r="A740" s="202"/>
      <c r="B740" s="251" t="e">
        <f>VLOOKUP(A740,Adr!A:B,2,FALSE)</f>
        <v>#N/A</v>
      </c>
      <c r="C740" s="237"/>
      <c r="D740" s="229"/>
      <c r="E740" s="209"/>
      <c r="F740" s="219"/>
      <c r="G740" s="222"/>
      <c r="H740" s="222"/>
      <c r="I740" s="210"/>
      <c r="J740" s="203"/>
      <c r="K740" s="5"/>
      <c r="L740" s="203" t="str">
        <f t="shared" si="47"/>
        <v/>
      </c>
      <c r="M740" s="5" t="e">
        <f t="shared" si="48"/>
        <v>#N/A</v>
      </c>
      <c r="N740" s="3" t="str">
        <f t="shared" si="49"/>
        <v/>
      </c>
    </row>
    <row r="741" spans="1:14" x14ac:dyDescent="0.2">
      <c r="A741" s="202"/>
      <c r="B741" s="251" t="e">
        <f>VLOOKUP(A741,Adr!A:B,2,FALSE)</f>
        <v>#N/A</v>
      </c>
      <c r="C741" s="237"/>
      <c r="D741" s="229"/>
      <c r="E741" s="209"/>
      <c r="F741" s="219"/>
      <c r="G741" s="222"/>
      <c r="H741" s="222"/>
      <c r="I741" s="210"/>
      <c r="J741" s="203"/>
      <c r="K741" s="5"/>
      <c r="L741" s="203" t="str">
        <f t="shared" si="47"/>
        <v/>
      </c>
      <c r="M741" s="5" t="e">
        <f t="shared" si="48"/>
        <v>#N/A</v>
      </c>
      <c r="N741" s="3" t="str">
        <f t="shared" si="49"/>
        <v/>
      </c>
    </row>
    <row r="742" spans="1:14" x14ac:dyDescent="0.2">
      <c r="A742" s="202"/>
      <c r="B742" s="251" t="e">
        <f>VLOOKUP(A742,Adr!A:B,2,FALSE)</f>
        <v>#N/A</v>
      </c>
      <c r="C742" s="237"/>
      <c r="D742" s="229"/>
      <c r="E742" s="209"/>
      <c r="F742" s="219"/>
      <c r="G742" s="222"/>
      <c r="H742" s="222"/>
      <c r="I742" s="210"/>
      <c r="J742" s="203"/>
      <c r="K742" s="5"/>
      <c r="L742" s="203" t="str">
        <f t="shared" si="47"/>
        <v/>
      </c>
      <c r="M742" s="5" t="e">
        <f t="shared" si="48"/>
        <v>#N/A</v>
      </c>
      <c r="N742" s="3" t="str">
        <f t="shared" si="49"/>
        <v/>
      </c>
    </row>
    <row r="743" spans="1:14" x14ac:dyDescent="0.2">
      <c r="A743" s="202"/>
      <c r="B743" s="251" t="e">
        <f>VLOOKUP(A743,Adr!A:B,2,FALSE)</f>
        <v>#N/A</v>
      </c>
      <c r="C743" s="237"/>
      <c r="D743" s="229"/>
      <c r="E743" s="209"/>
      <c r="F743" s="219"/>
      <c r="G743" s="222"/>
      <c r="H743" s="222"/>
      <c r="I743" s="210"/>
      <c r="J743" s="203"/>
      <c r="K743" s="5"/>
      <c r="L743" s="203" t="str">
        <f t="shared" si="47"/>
        <v/>
      </c>
      <c r="M743" s="5" t="e">
        <f t="shared" si="48"/>
        <v>#N/A</v>
      </c>
      <c r="N743" s="3" t="str">
        <f t="shared" si="49"/>
        <v/>
      </c>
    </row>
    <row r="744" spans="1:14" x14ac:dyDescent="0.2">
      <c r="A744" s="202"/>
      <c r="B744" s="251" t="e">
        <f>VLOOKUP(A744,Adr!A:B,2,FALSE)</f>
        <v>#N/A</v>
      </c>
      <c r="C744" s="237"/>
      <c r="D744" s="229"/>
      <c r="E744" s="209"/>
      <c r="F744" s="219"/>
      <c r="G744" s="222"/>
      <c r="H744" s="222"/>
      <c r="I744" s="210"/>
      <c r="J744" s="203"/>
      <c r="K744" s="5"/>
      <c r="L744" s="203" t="str">
        <f t="shared" si="47"/>
        <v/>
      </c>
      <c r="M744" s="5" t="e">
        <f t="shared" si="48"/>
        <v>#N/A</v>
      </c>
      <c r="N744" s="3" t="str">
        <f t="shared" si="49"/>
        <v/>
      </c>
    </row>
    <row r="745" spans="1:14" x14ac:dyDescent="0.2">
      <c r="A745" s="219"/>
      <c r="B745" s="251" t="e">
        <f>VLOOKUP(A745,Adr!A:B,2,FALSE)</f>
        <v>#N/A</v>
      </c>
      <c r="C745" s="222"/>
      <c r="D745" s="224"/>
      <c r="E745" s="209"/>
      <c r="F745" s="219"/>
      <c r="G745" s="222"/>
      <c r="H745" s="222"/>
      <c r="I745" s="230"/>
      <c r="J745" s="203"/>
      <c r="K745" s="5"/>
      <c r="L745" s="203" t="str">
        <f t="shared" si="47"/>
        <v/>
      </c>
      <c r="M745" s="5" t="e">
        <f t="shared" si="48"/>
        <v>#N/A</v>
      </c>
      <c r="N745" s="3" t="str">
        <f t="shared" si="49"/>
        <v/>
      </c>
    </row>
    <row r="746" spans="1:14" x14ac:dyDescent="0.2">
      <c r="A746" s="202"/>
      <c r="B746" s="251" t="e">
        <f>VLOOKUP(A746,Adr!A:B,2,FALSE)</f>
        <v>#N/A</v>
      </c>
      <c r="C746" s="237"/>
      <c r="D746" s="229"/>
      <c r="E746" s="209"/>
      <c r="F746" s="219"/>
      <c r="G746" s="222"/>
      <c r="H746" s="222"/>
      <c r="I746" s="210"/>
      <c r="J746" s="203"/>
      <c r="K746" s="5"/>
      <c r="L746" s="203" t="str">
        <f t="shared" si="47"/>
        <v/>
      </c>
      <c r="M746" s="5" t="e">
        <f t="shared" si="48"/>
        <v>#N/A</v>
      </c>
      <c r="N746" s="3" t="str">
        <f t="shared" si="49"/>
        <v/>
      </c>
    </row>
    <row r="747" spans="1:14" x14ac:dyDescent="0.2">
      <c r="A747" s="219"/>
      <c r="B747" s="251" t="e">
        <f>VLOOKUP(A747,Adr!A:B,2,FALSE)</f>
        <v>#N/A</v>
      </c>
      <c r="C747" s="222"/>
      <c r="D747" s="224"/>
      <c r="E747" s="209"/>
      <c r="F747" s="219"/>
      <c r="G747" s="205"/>
      <c r="H747" s="222"/>
      <c r="I747" s="230"/>
      <c r="J747" s="203"/>
      <c r="K747" s="5"/>
      <c r="L747" s="203" t="str">
        <f t="shared" si="47"/>
        <v/>
      </c>
      <c r="M747" s="5" t="e">
        <f t="shared" si="48"/>
        <v>#N/A</v>
      </c>
      <c r="N747" s="3" t="str">
        <f t="shared" si="49"/>
        <v/>
      </c>
    </row>
    <row r="748" spans="1:14" x14ac:dyDescent="0.2">
      <c r="A748" s="202"/>
      <c r="B748" s="251" t="e">
        <f>VLOOKUP(A748,Adr!A:B,2,FALSE)</f>
        <v>#N/A</v>
      </c>
      <c r="C748" s="236"/>
      <c r="D748" s="224"/>
      <c r="E748" s="209"/>
      <c r="F748" s="202"/>
      <c r="G748" s="205"/>
      <c r="H748" s="205"/>
      <c r="I748" s="210"/>
      <c r="J748" s="203"/>
      <c r="K748" s="5"/>
      <c r="L748" s="203" t="str">
        <f t="shared" si="47"/>
        <v/>
      </c>
      <c r="M748" s="5" t="e">
        <f t="shared" si="48"/>
        <v>#N/A</v>
      </c>
      <c r="N748" s="3" t="str">
        <f t="shared" si="49"/>
        <v/>
      </c>
    </row>
    <row r="749" spans="1:14" x14ac:dyDescent="0.2">
      <c r="A749" s="202"/>
      <c r="B749" s="251" t="e">
        <f>VLOOKUP(A749,Adr!A:B,2,FALSE)</f>
        <v>#N/A</v>
      </c>
      <c r="C749" s="227"/>
      <c r="D749" s="208"/>
      <c r="E749" s="209"/>
      <c r="F749" s="202"/>
      <c r="G749" s="205"/>
      <c r="H749" s="205"/>
      <c r="I749" s="210"/>
      <c r="J749" s="203"/>
      <c r="K749" s="5"/>
      <c r="L749" s="203" t="str">
        <f t="shared" si="47"/>
        <v/>
      </c>
      <c r="M749" s="5" t="e">
        <f t="shared" si="48"/>
        <v>#N/A</v>
      </c>
      <c r="N749" s="3" t="str">
        <f t="shared" si="49"/>
        <v/>
      </c>
    </row>
    <row r="750" spans="1:14" x14ac:dyDescent="0.2">
      <c r="A750" s="202"/>
      <c r="B750" s="251" t="e">
        <f>VLOOKUP(A750,Adr!A:B,2,FALSE)</f>
        <v>#N/A</v>
      </c>
      <c r="C750" s="227"/>
      <c r="D750" s="208"/>
      <c r="E750" s="209"/>
      <c r="F750" s="202"/>
      <c r="G750" s="205"/>
      <c r="H750" s="205"/>
      <c r="I750" s="210"/>
      <c r="J750" s="203"/>
      <c r="K750" s="5"/>
      <c r="L750" s="203" t="str">
        <f t="shared" si="47"/>
        <v/>
      </c>
      <c r="M750" s="5" t="e">
        <f t="shared" si="48"/>
        <v>#N/A</v>
      </c>
      <c r="N750" s="3" t="str">
        <f t="shared" si="49"/>
        <v/>
      </c>
    </row>
    <row r="751" spans="1:14" x14ac:dyDescent="0.2">
      <c r="A751" s="202"/>
      <c r="B751" s="251" t="e">
        <f>VLOOKUP(A751,Adr!A:B,2,FALSE)</f>
        <v>#N/A</v>
      </c>
      <c r="C751" s="227"/>
      <c r="D751" s="208"/>
      <c r="E751" s="209"/>
      <c r="F751" s="202"/>
      <c r="G751" s="205"/>
      <c r="H751" s="205"/>
      <c r="I751" s="210"/>
      <c r="J751" s="203"/>
      <c r="K751" s="5"/>
      <c r="L751" s="203" t="str">
        <f t="shared" si="47"/>
        <v/>
      </c>
      <c r="M751" s="5" t="e">
        <f t="shared" si="48"/>
        <v>#N/A</v>
      </c>
      <c r="N751" s="3" t="str">
        <f t="shared" si="49"/>
        <v/>
      </c>
    </row>
    <row r="752" spans="1:14" x14ac:dyDescent="0.2">
      <c r="A752" s="202"/>
      <c r="B752" s="251" t="e">
        <f>VLOOKUP(A752,Adr!A:B,2,FALSE)</f>
        <v>#N/A</v>
      </c>
      <c r="C752" s="227"/>
      <c r="D752" s="208"/>
      <c r="E752" s="209"/>
      <c r="F752" s="202"/>
      <c r="G752" s="205"/>
      <c r="H752" s="205"/>
      <c r="I752" s="210"/>
      <c r="J752" s="203"/>
      <c r="K752" s="5"/>
      <c r="L752" s="203" t="str">
        <f t="shared" si="47"/>
        <v/>
      </c>
      <c r="M752" s="5" t="e">
        <f t="shared" si="48"/>
        <v>#N/A</v>
      </c>
      <c r="N752" s="3" t="str">
        <f t="shared" si="49"/>
        <v/>
      </c>
    </row>
    <row r="753" spans="1:14" x14ac:dyDescent="0.2">
      <c r="A753" s="202"/>
      <c r="B753" s="251" t="e">
        <f>VLOOKUP(A753,Adr!A:B,2,FALSE)</f>
        <v>#N/A</v>
      </c>
      <c r="C753" s="227"/>
      <c r="D753" s="208"/>
      <c r="E753" s="209"/>
      <c r="F753" s="202"/>
      <c r="G753" s="205"/>
      <c r="H753" s="205"/>
      <c r="I753" s="210"/>
      <c r="J753" s="203"/>
      <c r="K753" s="5"/>
      <c r="L753" s="203" t="str">
        <f t="shared" si="47"/>
        <v/>
      </c>
      <c r="M753" s="5" t="e">
        <f t="shared" si="48"/>
        <v>#N/A</v>
      </c>
      <c r="N753" s="3" t="str">
        <f t="shared" si="49"/>
        <v/>
      </c>
    </row>
    <row r="754" spans="1:14" x14ac:dyDescent="0.2">
      <c r="A754" s="202"/>
      <c r="B754" s="251" t="e">
        <f>VLOOKUP(A754,Adr!A:B,2,FALSE)</f>
        <v>#N/A</v>
      </c>
      <c r="C754" s="222"/>
      <c r="D754" s="224"/>
      <c r="E754" s="209"/>
      <c r="F754" s="219"/>
      <c r="G754" s="222"/>
      <c r="H754" s="222"/>
      <c r="I754" s="230"/>
      <c r="J754" s="203"/>
      <c r="K754" s="5"/>
      <c r="L754" s="203" t="str">
        <f t="shared" si="47"/>
        <v/>
      </c>
      <c r="M754" s="5" t="e">
        <f t="shared" si="48"/>
        <v>#N/A</v>
      </c>
      <c r="N754" s="3" t="str">
        <f t="shared" si="49"/>
        <v/>
      </c>
    </row>
    <row r="755" spans="1:14" x14ac:dyDescent="0.2">
      <c r="A755" s="202"/>
      <c r="B755" s="251" t="e">
        <f>VLOOKUP(A755,Adr!A:B,2,FALSE)</f>
        <v>#N/A</v>
      </c>
      <c r="C755" s="222"/>
      <c r="D755" s="224"/>
      <c r="E755" s="209"/>
      <c r="F755" s="219"/>
      <c r="G755" s="222"/>
      <c r="H755" s="222"/>
      <c r="I755" s="230"/>
      <c r="J755" s="203"/>
      <c r="K755" s="5"/>
      <c r="L755" s="203" t="str">
        <f t="shared" si="47"/>
        <v/>
      </c>
      <c r="M755" s="5" t="e">
        <f t="shared" si="48"/>
        <v>#N/A</v>
      </c>
      <c r="N755" s="3" t="str">
        <f t="shared" si="49"/>
        <v/>
      </c>
    </row>
    <row r="756" spans="1:14" x14ac:dyDescent="0.2">
      <c r="A756" s="202"/>
      <c r="B756" s="251" t="e">
        <f>VLOOKUP(A756,Adr!A:B,2,FALSE)</f>
        <v>#N/A</v>
      </c>
      <c r="C756" s="222"/>
      <c r="D756" s="224"/>
      <c r="E756" s="209"/>
      <c r="F756" s="219"/>
      <c r="G756" s="222"/>
      <c r="H756" s="222"/>
      <c r="I756" s="230"/>
      <c r="J756" s="203"/>
      <c r="K756" s="5"/>
      <c r="L756" s="203" t="str">
        <f t="shared" si="47"/>
        <v/>
      </c>
      <c r="M756" s="5" t="e">
        <f t="shared" si="48"/>
        <v>#N/A</v>
      </c>
      <c r="N756" s="3" t="str">
        <f t="shared" si="49"/>
        <v/>
      </c>
    </row>
    <row r="757" spans="1:14" x14ac:dyDescent="0.2">
      <c r="A757" s="202"/>
      <c r="B757" s="251" t="e">
        <f>VLOOKUP(A757,Adr!A:B,2,FALSE)</f>
        <v>#N/A</v>
      </c>
      <c r="C757" s="222"/>
      <c r="D757" s="224"/>
      <c r="E757" s="209"/>
      <c r="F757" s="219"/>
      <c r="G757" s="222"/>
      <c r="H757" s="222"/>
      <c r="I757" s="230"/>
      <c r="J757" s="203"/>
      <c r="K757" s="5"/>
      <c r="L757" s="203" t="str">
        <f t="shared" si="47"/>
        <v/>
      </c>
      <c r="M757" s="5" t="e">
        <f t="shared" si="48"/>
        <v>#N/A</v>
      </c>
      <c r="N757" s="3" t="str">
        <f t="shared" si="49"/>
        <v/>
      </c>
    </row>
    <row r="758" spans="1:14" x14ac:dyDescent="0.2">
      <c r="A758" s="202"/>
      <c r="B758" s="251" t="e">
        <f>VLOOKUP(A758,Adr!A:B,2,FALSE)</f>
        <v>#N/A</v>
      </c>
      <c r="C758" s="205"/>
      <c r="D758" s="208"/>
      <c r="E758" s="209"/>
      <c r="F758" s="202"/>
      <c r="G758" s="205"/>
      <c r="H758" s="205"/>
      <c r="I758" s="230"/>
      <c r="J758" s="203"/>
      <c r="K758" s="5"/>
      <c r="L758" s="203" t="str">
        <f t="shared" si="47"/>
        <v/>
      </c>
      <c r="M758" s="5" t="e">
        <f t="shared" si="48"/>
        <v>#N/A</v>
      </c>
      <c r="N758" s="3" t="str">
        <f t="shared" si="49"/>
        <v/>
      </c>
    </row>
    <row r="759" spans="1:14" x14ac:dyDescent="0.2">
      <c r="A759" s="202"/>
      <c r="B759" s="251" t="e">
        <f>VLOOKUP(A759,Adr!A:B,2,FALSE)</f>
        <v>#N/A</v>
      </c>
      <c r="C759" s="237"/>
      <c r="D759" s="229"/>
      <c r="E759" s="209"/>
      <c r="F759" s="219"/>
      <c r="G759" s="222"/>
      <c r="H759" s="222"/>
      <c r="I759" s="210"/>
      <c r="J759" s="203"/>
      <c r="K759" s="5"/>
      <c r="L759" s="203" t="str">
        <f t="shared" si="47"/>
        <v/>
      </c>
      <c r="M759" s="5" t="e">
        <f t="shared" si="48"/>
        <v>#N/A</v>
      </c>
      <c r="N759" s="3" t="str">
        <f t="shared" si="49"/>
        <v/>
      </c>
    </row>
    <row r="760" spans="1:14" x14ac:dyDescent="0.2">
      <c r="A760" s="202"/>
      <c r="B760" s="251" t="e">
        <f>VLOOKUP(A760,Adr!A:B,2,FALSE)</f>
        <v>#N/A</v>
      </c>
      <c r="C760" s="237"/>
      <c r="D760" s="229"/>
      <c r="E760" s="209"/>
      <c r="F760" s="219"/>
      <c r="G760" s="222"/>
      <c r="H760" s="222"/>
      <c r="I760" s="210"/>
      <c r="J760" s="203"/>
      <c r="K760" s="5"/>
      <c r="L760" s="203" t="str">
        <f t="shared" si="47"/>
        <v/>
      </c>
      <c r="M760" s="5" t="e">
        <f t="shared" si="48"/>
        <v>#N/A</v>
      </c>
      <c r="N760" s="3" t="str">
        <f t="shared" si="49"/>
        <v/>
      </c>
    </row>
    <row r="761" spans="1:14" x14ac:dyDescent="0.2">
      <c r="A761" s="202"/>
      <c r="B761" s="251" t="e">
        <f>VLOOKUP(A761,Adr!A:B,2,FALSE)</f>
        <v>#N/A</v>
      </c>
      <c r="C761" s="222"/>
      <c r="D761" s="224"/>
      <c r="E761" s="209"/>
      <c r="F761" s="219"/>
      <c r="G761" s="222"/>
      <c r="H761" s="222"/>
      <c r="I761" s="230"/>
      <c r="J761" s="203"/>
      <c r="K761" s="5"/>
      <c r="L761" s="203" t="str">
        <f t="shared" si="47"/>
        <v/>
      </c>
      <c r="M761" s="5" t="e">
        <f t="shared" si="48"/>
        <v>#N/A</v>
      </c>
      <c r="N761" s="3" t="str">
        <f t="shared" si="49"/>
        <v/>
      </c>
    </row>
    <row r="762" spans="1:14" x14ac:dyDescent="0.2">
      <c r="A762" s="219"/>
      <c r="B762" s="251" t="e">
        <f>VLOOKUP(A762,Adr!A:B,2,FALSE)</f>
        <v>#N/A</v>
      </c>
      <c r="C762" s="222"/>
      <c r="D762" s="224"/>
      <c r="E762" s="292"/>
      <c r="F762" s="219"/>
      <c r="G762" s="222"/>
      <c r="H762" s="222"/>
      <c r="I762" s="230"/>
      <c r="J762" s="203"/>
      <c r="K762" s="5"/>
      <c r="L762" s="203" t="str">
        <f t="shared" si="47"/>
        <v/>
      </c>
      <c r="M762" s="5" t="e">
        <f t="shared" si="48"/>
        <v>#N/A</v>
      </c>
      <c r="N762" s="3" t="str">
        <f t="shared" si="49"/>
        <v/>
      </c>
    </row>
    <row r="763" spans="1:14" x14ac:dyDescent="0.2">
      <c r="A763" s="202"/>
      <c r="B763" s="251" t="e">
        <f>VLOOKUP(A763,Adr!A:B,2,FALSE)</f>
        <v>#N/A</v>
      </c>
      <c r="C763" s="236"/>
      <c r="D763" s="224"/>
      <c r="E763" s="209"/>
      <c r="F763" s="202"/>
      <c r="G763" s="205"/>
      <c r="H763" s="205"/>
      <c r="I763" s="210"/>
      <c r="J763" s="203"/>
      <c r="K763" s="5"/>
      <c r="L763" s="203" t="str">
        <f t="shared" si="47"/>
        <v/>
      </c>
      <c r="M763" s="5" t="e">
        <f t="shared" si="48"/>
        <v>#N/A</v>
      </c>
      <c r="N763" s="3" t="str">
        <f t="shared" si="49"/>
        <v/>
      </c>
    </row>
    <row r="764" spans="1:14" x14ac:dyDescent="0.2">
      <c r="A764" s="202"/>
      <c r="B764" s="251" t="e">
        <f>VLOOKUP(A764,Adr!A:B,2,FALSE)</f>
        <v>#N/A</v>
      </c>
      <c r="C764" s="236"/>
      <c r="D764" s="224"/>
      <c r="E764" s="209"/>
      <c r="F764" s="202"/>
      <c r="G764" s="205"/>
      <c r="H764" s="205"/>
      <c r="I764" s="210"/>
      <c r="J764" s="203"/>
      <c r="K764" s="5"/>
      <c r="L764" s="203" t="str">
        <f t="shared" si="47"/>
        <v/>
      </c>
      <c r="M764" s="5" t="e">
        <f t="shared" si="48"/>
        <v>#N/A</v>
      </c>
      <c r="N764" s="3" t="str">
        <f t="shared" si="49"/>
        <v/>
      </c>
    </row>
    <row r="765" spans="1:14" x14ac:dyDescent="0.2">
      <c r="A765" s="202"/>
      <c r="B765" s="251" t="e">
        <f>VLOOKUP(A765,Adr!A:B,2,FALSE)</f>
        <v>#N/A</v>
      </c>
      <c r="C765" s="236"/>
      <c r="D765" s="224"/>
      <c r="E765" s="209"/>
      <c r="F765" s="219"/>
      <c r="G765" s="222"/>
      <c r="H765" s="222"/>
      <c r="I765" s="210"/>
      <c r="J765" s="203"/>
      <c r="K765" s="5"/>
      <c r="L765" s="203" t="str">
        <f t="shared" si="47"/>
        <v/>
      </c>
      <c r="M765" s="5" t="e">
        <f t="shared" si="48"/>
        <v>#N/A</v>
      </c>
      <c r="N765" s="3" t="str">
        <f t="shared" si="49"/>
        <v/>
      </c>
    </row>
    <row r="766" spans="1:14" x14ac:dyDescent="0.2">
      <c r="A766" s="202"/>
      <c r="B766" s="251" t="e">
        <f>VLOOKUP(A766,Adr!A:B,2,FALSE)</f>
        <v>#N/A</v>
      </c>
      <c r="C766" s="236"/>
      <c r="D766" s="224"/>
      <c r="E766" s="209"/>
      <c r="F766" s="219"/>
      <c r="G766" s="222"/>
      <c r="H766" s="222"/>
      <c r="I766" s="210"/>
      <c r="J766" s="203"/>
      <c r="K766" s="5"/>
      <c r="L766" s="203" t="str">
        <f t="shared" si="47"/>
        <v/>
      </c>
      <c r="M766" s="5" t="e">
        <f t="shared" si="48"/>
        <v>#N/A</v>
      </c>
      <c r="N766" s="3" t="str">
        <f t="shared" si="49"/>
        <v/>
      </c>
    </row>
    <row r="767" spans="1:14" x14ac:dyDescent="0.2">
      <c r="A767" s="219"/>
      <c r="B767" s="251" t="e">
        <f>VLOOKUP(A767,Adr!A:B,2,FALSE)</f>
        <v>#N/A</v>
      </c>
      <c r="C767" s="222"/>
      <c r="D767" s="224"/>
      <c r="E767" s="292"/>
      <c r="F767" s="219"/>
      <c r="G767" s="222"/>
      <c r="H767" s="222"/>
      <c r="I767" s="230"/>
      <c r="J767" s="203"/>
      <c r="K767" s="5"/>
      <c r="L767" s="203" t="str">
        <f t="shared" si="47"/>
        <v/>
      </c>
      <c r="M767" s="5" t="e">
        <f t="shared" si="48"/>
        <v>#N/A</v>
      </c>
      <c r="N767" s="3" t="str">
        <f t="shared" si="49"/>
        <v/>
      </c>
    </row>
    <row r="768" spans="1:14" x14ac:dyDescent="0.2">
      <c r="A768" s="202"/>
      <c r="B768" s="251" t="e">
        <f>VLOOKUP(A768,Adr!A:B,2,FALSE)</f>
        <v>#N/A</v>
      </c>
      <c r="C768" s="236"/>
      <c r="D768" s="224"/>
      <c r="E768" s="209"/>
      <c r="F768" s="219"/>
      <c r="G768" s="222"/>
      <c r="H768" s="222"/>
      <c r="I768" s="210"/>
      <c r="J768" s="203"/>
      <c r="K768" s="5"/>
      <c r="L768" s="203" t="str">
        <f t="shared" si="47"/>
        <v/>
      </c>
      <c r="M768" s="5" t="e">
        <f t="shared" si="48"/>
        <v>#N/A</v>
      </c>
      <c r="N768" s="3" t="str">
        <f t="shared" si="49"/>
        <v/>
      </c>
    </row>
    <row r="769" spans="1:14" x14ac:dyDescent="0.2">
      <c r="A769" s="219"/>
      <c r="B769" s="251" t="e">
        <f>VLOOKUP(A769,Adr!A:B,2,FALSE)</f>
        <v>#N/A</v>
      </c>
      <c r="C769" s="222"/>
      <c r="D769" s="224"/>
      <c r="E769" s="292"/>
      <c r="F769" s="219"/>
      <c r="G769" s="222"/>
      <c r="H769" s="222"/>
      <c r="I769" s="230"/>
      <c r="J769" s="203"/>
      <c r="K769" s="5"/>
      <c r="L769" s="203" t="str">
        <f t="shared" si="47"/>
        <v/>
      </c>
      <c r="M769" s="5" t="e">
        <f t="shared" si="48"/>
        <v>#N/A</v>
      </c>
      <c r="N769" s="3" t="str">
        <f t="shared" si="49"/>
        <v/>
      </c>
    </row>
    <row r="770" spans="1:14" x14ac:dyDescent="0.2">
      <c r="A770" s="202"/>
      <c r="B770" s="251" t="e">
        <f>VLOOKUP(A770,Adr!A:B,2,FALSE)</f>
        <v>#N/A</v>
      </c>
      <c r="C770" s="236"/>
      <c r="D770" s="224"/>
      <c r="E770" s="209"/>
      <c r="F770" s="202"/>
      <c r="G770" s="205"/>
      <c r="H770" s="205"/>
      <c r="I770" s="210"/>
      <c r="J770" s="203"/>
      <c r="K770" s="5"/>
      <c r="L770" s="203" t="str">
        <f t="shared" si="47"/>
        <v/>
      </c>
      <c r="M770" s="5" t="e">
        <f t="shared" si="48"/>
        <v>#N/A</v>
      </c>
      <c r="N770" s="3" t="str">
        <f t="shared" si="49"/>
        <v/>
      </c>
    </row>
    <row r="771" spans="1:14" x14ac:dyDescent="0.2">
      <c r="A771" s="202"/>
      <c r="B771" s="251" t="e">
        <f>VLOOKUP(A771,Adr!A:B,2,FALSE)</f>
        <v>#N/A</v>
      </c>
      <c r="C771" s="236"/>
      <c r="D771" s="224"/>
      <c r="E771" s="209"/>
      <c r="F771" s="202"/>
      <c r="G771" s="205"/>
      <c r="H771" s="205"/>
      <c r="I771" s="210"/>
      <c r="J771" s="203"/>
      <c r="K771" s="5"/>
      <c r="L771" s="203" t="str">
        <f t="shared" si="47"/>
        <v/>
      </c>
      <c r="M771" s="5" t="e">
        <f t="shared" si="48"/>
        <v>#N/A</v>
      </c>
      <c r="N771" s="3" t="str">
        <f t="shared" si="49"/>
        <v/>
      </c>
    </row>
    <row r="772" spans="1:14" x14ac:dyDescent="0.2">
      <c r="A772" s="202"/>
      <c r="B772" s="251" t="e">
        <f>VLOOKUP(A772,Adr!A:B,2,FALSE)</f>
        <v>#N/A</v>
      </c>
      <c r="C772" s="227"/>
      <c r="D772" s="208"/>
      <c r="E772" s="209"/>
      <c r="F772" s="202"/>
      <c r="G772" s="205"/>
      <c r="H772" s="205"/>
      <c r="I772" s="210"/>
      <c r="J772" s="203"/>
      <c r="K772" s="5"/>
      <c r="L772" s="203" t="str">
        <f t="shared" si="47"/>
        <v/>
      </c>
      <c r="M772" s="5" t="e">
        <f t="shared" si="48"/>
        <v>#N/A</v>
      </c>
      <c r="N772" s="3" t="str">
        <f t="shared" si="49"/>
        <v/>
      </c>
    </row>
    <row r="773" spans="1:14" x14ac:dyDescent="0.2">
      <c r="A773" s="202"/>
      <c r="B773" s="251" t="e">
        <f>VLOOKUP(A773,Adr!A:B,2,FALSE)</f>
        <v>#N/A</v>
      </c>
      <c r="C773" s="236"/>
      <c r="D773" s="224"/>
      <c r="E773" s="209"/>
      <c r="F773" s="219"/>
      <c r="G773" s="222"/>
      <c r="H773" s="222"/>
      <c r="I773" s="210"/>
      <c r="J773" s="203"/>
      <c r="K773" s="5"/>
      <c r="L773" s="203" t="str">
        <f t="shared" ref="L773:L836" si="50">A773&amp;G773&amp;H773</f>
        <v/>
      </c>
      <c r="M773" s="5" t="e">
        <f t="shared" ref="M773:M836" si="51">B773&amp;F773&amp;H773&amp;C773</f>
        <v>#N/A</v>
      </c>
      <c r="N773" s="3" t="str">
        <f t="shared" ref="N773:N836" si="52">+I773&amp;H773</f>
        <v/>
      </c>
    </row>
    <row r="774" spans="1:14" x14ac:dyDescent="0.2">
      <c r="A774" s="202"/>
      <c r="B774" s="251" t="e">
        <f>VLOOKUP(A774,Adr!A:B,2,FALSE)</f>
        <v>#N/A</v>
      </c>
      <c r="C774" s="236"/>
      <c r="D774" s="223"/>
      <c r="E774" s="209"/>
      <c r="F774" s="202"/>
      <c r="G774" s="205"/>
      <c r="H774" s="205"/>
      <c r="I774" s="210"/>
      <c r="J774" s="203"/>
      <c r="K774" s="5"/>
      <c r="L774" s="203" t="str">
        <f t="shared" si="50"/>
        <v/>
      </c>
      <c r="M774" s="5" t="e">
        <f t="shared" si="51"/>
        <v>#N/A</v>
      </c>
      <c r="N774" s="3" t="str">
        <f t="shared" si="52"/>
        <v/>
      </c>
    </row>
    <row r="775" spans="1:14" x14ac:dyDescent="0.2">
      <c r="A775" s="202"/>
      <c r="B775" s="251" t="e">
        <f>VLOOKUP(A775,Adr!A:B,2,FALSE)</f>
        <v>#N/A</v>
      </c>
      <c r="C775" s="236"/>
      <c r="D775" s="224"/>
      <c r="E775" s="209"/>
      <c r="F775" s="202"/>
      <c r="G775" s="205"/>
      <c r="H775" s="205"/>
      <c r="I775" s="210"/>
      <c r="J775" s="203"/>
      <c r="K775" s="5"/>
      <c r="L775" s="203" t="str">
        <f t="shared" si="50"/>
        <v/>
      </c>
      <c r="M775" s="5" t="e">
        <f t="shared" si="51"/>
        <v>#N/A</v>
      </c>
      <c r="N775" s="3" t="str">
        <f t="shared" si="52"/>
        <v/>
      </c>
    </row>
    <row r="776" spans="1:14" x14ac:dyDescent="0.2">
      <c r="A776" s="242"/>
      <c r="B776" s="251" t="e">
        <f>VLOOKUP(A776,Adr!A:B,2,FALSE)</f>
        <v>#N/A</v>
      </c>
      <c r="C776" s="205"/>
      <c r="D776" s="208"/>
      <c r="E776" s="209"/>
      <c r="F776" s="202"/>
      <c r="G776" s="265"/>
      <c r="H776" s="205"/>
      <c r="I776" s="230"/>
      <c r="J776" s="203"/>
      <c r="K776" s="5"/>
      <c r="L776" s="203" t="str">
        <f t="shared" si="50"/>
        <v/>
      </c>
      <c r="M776" s="5" t="e">
        <f t="shared" si="51"/>
        <v>#N/A</v>
      </c>
      <c r="N776" s="3" t="str">
        <f t="shared" si="52"/>
        <v/>
      </c>
    </row>
    <row r="777" spans="1:14" x14ac:dyDescent="0.2">
      <c r="A777" s="202"/>
      <c r="B777" s="251" t="e">
        <f>VLOOKUP(A777,Adr!A:B,2,FALSE)</f>
        <v>#N/A</v>
      </c>
      <c r="C777" s="227"/>
      <c r="D777" s="208"/>
      <c r="E777" s="209"/>
      <c r="F777" s="202"/>
      <c r="G777" s="205"/>
      <c r="H777" s="205"/>
      <c r="I777" s="210"/>
      <c r="J777" s="203"/>
      <c r="K777" s="5"/>
      <c r="L777" s="203" t="str">
        <f t="shared" si="50"/>
        <v/>
      </c>
      <c r="M777" s="5" t="e">
        <f t="shared" si="51"/>
        <v>#N/A</v>
      </c>
      <c r="N777" s="3" t="str">
        <f t="shared" si="52"/>
        <v/>
      </c>
    </row>
    <row r="778" spans="1:14" x14ac:dyDescent="0.2">
      <c r="A778" s="242"/>
      <c r="B778" s="251" t="e">
        <f>VLOOKUP(A778,Adr!A:B,2,FALSE)</f>
        <v>#N/A</v>
      </c>
      <c r="C778" s="205"/>
      <c r="D778" s="208"/>
      <c r="E778" s="209"/>
      <c r="F778" s="202"/>
      <c r="G778" s="265"/>
      <c r="H778" s="205"/>
      <c r="I778" s="230"/>
      <c r="J778" s="203"/>
      <c r="K778" s="5"/>
      <c r="L778" s="203" t="str">
        <f t="shared" si="50"/>
        <v/>
      </c>
      <c r="M778" s="5" t="e">
        <f t="shared" si="51"/>
        <v>#N/A</v>
      </c>
      <c r="N778" s="3" t="str">
        <f t="shared" si="52"/>
        <v/>
      </c>
    </row>
    <row r="779" spans="1:14" x14ac:dyDescent="0.2">
      <c r="A779" s="202"/>
      <c r="B779" s="251" t="e">
        <f>VLOOKUP(A779,Adr!A:B,2,FALSE)</f>
        <v>#N/A</v>
      </c>
      <c r="C779" s="205"/>
      <c r="D779" s="224"/>
      <c r="E779" s="209"/>
      <c r="F779" s="202"/>
      <c r="G779" s="205"/>
      <c r="H779" s="205"/>
      <c r="I779" s="230"/>
      <c r="J779" s="203"/>
      <c r="K779" s="5"/>
      <c r="L779" s="203" t="str">
        <f t="shared" si="50"/>
        <v/>
      </c>
      <c r="M779" s="5" t="e">
        <f t="shared" si="51"/>
        <v>#N/A</v>
      </c>
      <c r="N779" s="3" t="str">
        <f t="shared" si="52"/>
        <v/>
      </c>
    </row>
    <row r="780" spans="1:14" x14ac:dyDescent="0.2">
      <c r="A780" s="202"/>
      <c r="B780" s="251" t="e">
        <f>VLOOKUP(A780,Adr!A:B,2,FALSE)</f>
        <v>#N/A</v>
      </c>
      <c r="C780" s="205"/>
      <c r="D780" s="208"/>
      <c r="E780" s="209"/>
      <c r="F780" s="202"/>
      <c r="G780" s="205"/>
      <c r="H780" s="205"/>
      <c r="I780" s="230"/>
      <c r="J780" s="203"/>
      <c r="K780" s="5"/>
      <c r="L780" s="203" t="str">
        <f t="shared" si="50"/>
        <v/>
      </c>
      <c r="M780" s="5" t="e">
        <f t="shared" si="51"/>
        <v>#N/A</v>
      </c>
      <c r="N780" s="3" t="str">
        <f t="shared" si="52"/>
        <v/>
      </c>
    </row>
    <row r="781" spans="1:14" x14ac:dyDescent="0.2">
      <c r="A781" s="202"/>
      <c r="B781" s="251" t="e">
        <f>VLOOKUP(A781,Adr!A:B,2,FALSE)</f>
        <v>#N/A</v>
      </c>
      <c r="C781" s="205"/>
      <c r="D781" s="208"/>
      <c r="E781" s="209"/>
      <c r="F781" s="202"/>
      <c r="G781" s="205"/>
      <c r="H781" s="205"/>
      <c r="I781" s="230"/>
      <c r="J781" s="203"/>
      <c r="K781" s="5"/>
      <c r="L781" s="203" t="str">
        <f t="shared" si="50"/>
        <v/>
      </c>
      <c r="M781" s="5" t="e">
        <f t="shared" si="51"/>
        <v>#N/A</v>
      </c>
      <c r="N781" s="3" t="str">
        <f t="shared" si="52"/>
        <v/>
      </c>
    </row>
    <row r="782" spans="1:14" x14ac:dyDescent="0.2">
      <c r="A782" s="202"/>
      <c r="B782" s="251" t="e">
        <f>VLOOKUP(A782,Adr!A:B,2,FALSE)</f>
        <v>#N/A</v>
      </c>
      <c r="C782" s="227"/>
      <c r="D782" s="208"/>
      <c r="E782" s="209"/>
      <c r="F782" s="219"/>
      <c r="G782" s="222"/>
      <c r="H782" s="222"/>
      <c r="I782" s="210"/>
      <c r="J782" s="203"/>
      <c r="K782" s="5"/>
      <c r="L782" s="203" t="str">
        <f t="shared" si="50"/>
        <v/>
      </c>
      <c r="M782" s="5" t="e">
        <f t="shared" si="51"/>
        <v>#N/A</v>
      </c>
      <c r="N782" s="3" t="str">
        <f t="shared" si="52"/>
        <v/>
      </c>
    </row>
    <row r="783" spans="1:14" x14ac:dyDescent="0.2">
      <c r="A783" s="202"/>
      <c r="B783" s="251" t="e">
        <f>VLOOKUP(A783,Adr!A:B,2,FALSE)</f>
        <v>#N/A</v>
      </c>
      <c r="C783" s="227"/>
      <c r="D783" s="208"/>
      <c r="E783" s="209"/>
      <c r="F783" s="219"/>
      <c r="G783" s="222"/>
      <c r="H783" s="222"/>
      <c r="I783" s="210"/>
      <c r="J783" s="203"/>
      <c r="K783" s="5"/>
      <c r="L783" s="203" t="str">
        <f t="shared" si="50"/>
        <v/>
      </c>
      <c r="M783" s="5" t="e">
        <f t="shared" si="51"/>
        <v>#N/A</v>
      </c>
      <c r="N783" s="3" t="str">
        <f t="shared" si="52"/>
        <v/>
      </c>
    </row>
    <row r="784" spans="1:14" x14ac:dyDescent="0.2">
      <c r="A784" s="202"/>
      <c r="B784" s="251" t="e">
        <f>VLOOKUP(A784,Adr!A:B,2,FALSE)</f>
        <v>#N/A</v>
      </c>
      <c r="C784" s="205"/>
      <c r="D784" s="208"/>
      <c r="E784" s="209"/>
      <c r="F784" s="202"/>
      <c r="G784" s="205"/>
      <c r="H784" s="205"/>
      <c r="I784" s="230"/>
      <c r="J784" s="203"/>
      <c r="K784" s="5"/>
      <c r="L784" s="203" t="str">
        <f t="shared" si="50"/>
        <v/>
      </c>
      <c r="M784" s="5" t="e">
        <f t="shared" si="51"/>
        <v>#N/A</v>
      </c>
      <c r="N784" s="3" t="str">
        <f t="shared" si="52"/>
        <v/>
      </c>
    </row>
    <row r="785" spans="1:14" x14ac:dyDescent="0.2">
      <c r="A785" s="202"/>
      <c r="B785" s="251" t="e">
        <f>VLOOKUP(A785,Adr!A:B,2,FALSE)</f>
        <v>#N/A</v>
      </c>
      <c r="C785" s="222"/>
      <c r="D785" s="224"/>
      <c r="E785" s="209"/>
      <c r="F785" s="219"/>
      <c r="G785" s="222"/>
      <c r="H785" s="222"/>
      <c r="I785" s="230"/>
      <c r="J785" s="203"/>
      <c r="K785" s="5"/>
      <c r="L785" s="203" t="str">
        <f t="shared" si="50"/>
        <v/>
      </c>
      <c r="M785" s="5" t="e">
        <f t="shared" si="51"/>
        <v>#N/A</v>
      </c>
      <c r="N785" s="3" t="str">
        <f t="shared" si="52"/>
        <v/>
      </c>
    </row>
    <row r="786" spans="1:14" x14ac:dyDescent="0.2">
      <c r="A786" s="202"/>
      <c r="B786" s="251" t="e">
        <f>VLOOKUP(A786,Adr!A:B,2,FALSE)</f>
        <v>#N/A</v>
      </c>
      <c r="C786" s="227"/>
      <c r="D786" s="208"/>
      <c r="E786" s="209"/>
      <c r="F786" s="219"/>
      <c r="G786" s="222"/>
      <c r="H786" s="222"/>
      <c r="I786" s="210"/>
      <c r="J786" s="203"/>
      <c r="K786" s="5"/>
      <c r="L786" s="203" t="str">
        <f t="shared" si="50"/>
        <v/>
      </c>
      <c r="M786" s="5" t="e">
        <f t="shared" si="51"/>
        <v>#N/A</v>
      </c>
      <c r="N786" s="3" t="str">
        <f t="shared" si="52"/>
        <v/>
      </c>
    </row>
    <row r="787" spans="1:14" x14ac:dyDescent="0.2">
      <c r="A787" s="202"/>
      <c r="B787" s="251" t="e">
        <f>VLOOKUP(A787,Adr!A:B,2,FALSE)</f>
        <v>#N/A</v>
      </c>
      <c r="C787" s="222"/>
      <c r="D787" s="224"/>
      <c r="E787" s="209"/>
      <c r="F787" s="219"/>
      <c r="G787" s="222"/>
      <c r="H787" s="222"/>
      <c r="I787" s="230"/>
      <c r="J787" s="203"/>
      <c r="K787" s="5"/>
      <c r="L787" s="203" t="str">
        <f t="shared" si="50"/>
        <v/>
      </c>
      <c r="M787" s="5" t="e">
        <f t="shared" si="51"/>
        <v>#N/A</v>
      </c>
      <c r="N787" s="3" t="str">
        <f t="shared" si="52"/>
        <v/>
      </c>
    </row>
    <row r="788" spans="1:14" x14ac:dyDescent="0.2">
      <c r="A788" s="202"/>
      <c r="B788" s="251" t="e">
        <f>VLOOKUP(A788,Adr!A:B,2,FALSE)</f>
        <v>#N/A</v>
      </c>
      <c r="C788" s="222"/>
      <c r="D788" s="224"/>
      <c r="E788" s="209"/>
      <c r="F788" s="219"/>
      <c r="G788" s="222"/>
      <c r="H788" s="222"/>
      <c r="I788" s="230"/>
      <c r="J788" s="203"/>
      <c r="K788" s="5"/>
      <c r="L788" s="203" t="str">
        <f t="shared" si="50"/>
        <v/>
      </c>
      <c r="M788" s="5" t="e">
        <f t="shared" si="51"/>
        <v>#N/A</v>
      </c>
      <c r="N788" s="3" t="str">
        <f t="shared" si="52"/>
        <v/>
      </c>
    </row>
    <row r="789" spans="1:14" x14ac:dyDescent="0.2">
      <c r="A789" s="202"/>
      <c r="B789" s="251" t="e">
        <f>VLOOKUP(A789,Adr!A:B,2,FALSE)</f>
        <v>#N/A</v>
      </c>
      <c r="C789" s="227"/>
      <c r="D789" s="208"/>
      <c r="E789" s="209"/>
      <c r="F789" s="219"/>
      <c r="G789" s="222"/>
      <c r="H789" s="222"/>
      <c r="I789" s="210"/>
      <c r="J789" s="203"/>
      <c r="K789" s="5"/>
      <c r="L789" s="203" t="str">
        <f t="shared" si="50"/>
        <v/>
      </c>
      <c r="M789" s="5" t="e">
        <f t="shared" si="51"/>
        <v>#N/A</v>
      </c>
      <c r="N789" s="3" t="str">
        <f t="shared" si="52"/>
        <v/>
      </c>
    </row>
    <row r="790" spans="1:14" x14ac:dyDescent="0.2">
      <c r="A790" s="202"/>
      <c r="B790" s="251" t="e">
        <f>VLOOKUP(A790,Adr!A:B,2,FALSE)</f>
        <v>#N/A</v>
      </c>
      <c r="C790" s="205"/>
      <c r="D790" s="208"/>
      <c r="E790" s="209"/>
      <c r="F790" s="202"/>
      <c r="G790" s="205"/>
      <c r="H790" s="205"/>
      <c r="I790" s="230"/>
      <c r="J790" s="203"/>
      <c r="K790" s="5"/>
      <c r="L790" s="203" t="str">
        <f t="shared" si="50"/>
        <v/>
      </c>
      <c r="M790" s="5" t="e">
        <f t="shared" si="51"/>
        <v>#N/A</v>
      </c>
      <c r="N790" s="3" t="str">
        <f t="shared" si="52"/>
        <v/>
      </c>
    </row>
    <row r="791" spans="1:14" x14ac:dyDescent="0.2">
      <c r="A791" s="202"/>
      <c r="B791" s="251" t="e">
        <f>VLOOKUP(A791,Adr!A:B,2,FALSE)</f>
        <v>#N/A</v>
      </c>
      <c r="C791" s="227"/>
      <c r="D791" s="208"/>
      <c r="E791" s="209"/>
      <c r="F791" s="219"/>
      <c r="G791" s="222"/>
      <c r="H791" s="222"/>
      <c r="I791" s="210"/>
      <c r="J791" s="203"/>
      <c r="K791" s="5"/>
      <c r="L791" s="203" t="str">
        <f t="shared" si="50"/>
        <v/>
      </c>
      <c r="M791" s="5" t="e">
        <f t="shared" si="51"/>
        <v>#N/A</v>
      </c>
      <c r="N791" s="3" t="str">
        <f t="shared" si="52"/>
        <v/>
      </c>
    </row>
    <row r="792" spans="1:14" x14ac:dyDescent="0.2">
      <c r="A792" s="202"/>
      <c r="B792" s="251" t="e">
        <f>VLOOKUP(A792,Adr!A:B,2,FALSE)</f>
        <v>#N/A</v>
      </c>
      <c r="C792" s="205"/>
      <c r="D792" s="208"/>
      <c r="E792" s="209"/>
      <c r="F792" s="202"/>
      <c r="G792" s="205"/>
      <c r="H792" s="205"/>
      <c r="I792" s="230"/>
      <c r="J792" s="203"/>
      <c r="K792" s="5"/>
      <c r="L792" s="203" t="str">
        <f t="shared" si="50"/>
        <v/>
      </c>
      <c r="M792" s="5" t="e">
        <f t="shared" si="51"/>
        <v>#N/A</v>
      </c>
      <c r="N792" s="3" t="str">
        <f t="shared" si="52"/>
        <v/>
      </c>
    </row>
    <row r="793" spans="1:14" x14ac:dyDescent="0.2">
      <c r="A793" s="202"/>
      <c r="B793" s="251" t="e">
        <f>VLOOKUP(A793,Adr!A:B,2,FALSE)</f>
        <v>#N/A</v>
      </c>
      <c r="C793" s="222"/>
      <c r="D793" s="224"/>
      <c r="E793" s="209"/>
      <c r="F793" s="219"/>
      <c r="G793" s="222"/>
      <c r="H793" s="222"/>
      <c r="I793" s="230"/>
      <c r="J793" s="203"/>
      <c r="K793" s="5"/>
      <c r="L793" s="203" t="str">
        <f t="shared" si="50"/>
        <v/>
      </c>
      <c r="M793" s="5" t="e">
        <f t="shared" si="51"/>
        <v>#N/A</v>
      </c>
      <c r="N793" s="3" t="str">
        <f t="shared" si="52"/>
        <v/>
      </c>
    </row>
    <row r="794" spans="1:14" x14ac:dyDescent="0.2">
      <c r="A794" s="202"/>
      <c r="B794" s="251" t="e">
        <f>VLOOKUP(A794,Adr!A:B,2,FALSE)</f>
        <v>#N/A</v>
      </c>
      <c r="C794" s="222"/>
      <c r="D794" s="224"/>
      <c r="E794" s="209"/>
      <c r="F794" s="219"/>
      <c r="G794" s="222"/>
      <c r="H794" s="222"/>
      <c r="I794" s="230"/>
      <c r="J794" s="203"/>
      <c r="K794" s="5"/>
      <c r="L794" s="203" t="str">
        <f t="shared" si="50"/>
        <v/>
      </c>
      <c r="M794" s="5" t="e">
        <f t="shared" si="51"/>
        <v>#N/A</v>
      </c>
      <c r="N794" s="3" t="str">
        <f t="shared" si="52"/>
        <v/>
      </c>
    </row>
    <row r="795" spans="1:14" x14ac:dyDescent="0.2">
      <c r="A795" s="202"/>
      <c r="B795" s="251" t="e">
        <f>VLOOKUP(A795,Adr!A:B,2,FALSE)</f>
        <v>#N/A</v>
      </c>
      <c r="C795" s="222"/>
      <c r="D795" s="223"/>
      <c r="E795" s="209"/>
      <c r="F795" s="219"/>
      <c r="G795" s="222"/>
      <c r="H795" s="222"/>
      <c r="I795" s="230"/>
      <c r="J795" s="203"/>
      <c r="K795" s="5"/>
      <c r="L795" s="203" t="str">
        <f t="shared" si="50"/>
        <v/>
      </c>
      <c r="M795" s="5" t="e">
        <f t="shared" si="51"/>
        <v>#N/A</v>
      </c>
      <c r="N795" s="3" t="str">
        <f t="shared" si="52"/>
        <v/>
      </c>
    </row>
    <row r="796" spans="1:14" x14ac:dyDescent="0.2">
      <c r="A796" s="202"/>
      <c r="B796" s="251" t="e">
        <f>VLOOKUP(A796,Adr!A:B,2,FALSE)</f>
        <v>#N/A</v>
      </c>
      <c r="C796" s="227"/>
      <c r="D796" s="208"/>
      <c r="E796" s="209"/>
      <c r="F796" s="219"/>
      <c r="G796" s="222"/>
      <c r="H796" s="222"/>
      <c r="I796" s="210"/>
      <c r="J796" s="203"/>
      <c r="K796" s="5"/>
      <c r="L796" s="203" t="str">
        <f t="shared" si="50"/>
        <v/>
      </c>
      <c r="M796" s="5" t="e">
        <f t="shared" si="51"/>
        <v>#N/A</v>
      </c>
      <c r="N796" s="3" t="str">
        <f t="shared" si="52"/>
        <v/>
      </c>
    </row>
    <row r="797" spans="1:14" x14ac:dyDescent="0.2">
      <c r="A797" s="202"/>
      <c r="B797" s="251" t="e">
        <f>VLOOKUP(A797,Adr!A:B,2,FALSE)</f>
        <v>#N/A</v>
      </c>
      <c r="C797" s="236"/>
      <c r="D797" s="224"/>
      <c r="E797" s="209"/>
      <c r="F797" s="219"/>
      <c r="G797" s="222"/>
      <c r="H797" s="222"/>
      <c r="I797" s="210"/>
      <c r="J797" s="203"/>
      <c r="K797" s="5"/>
      <c r="L797" s="203" t="str">
        <f t="shared" si="50"/>
        <v/>
      </c>
      <c r="M797" s="5" t="e">
        <f t="shared" si="51"/>
        <v>#N/A</v>
      </c>
      <c r="N797" s="3" t="str">
        <f t="shared" si="52"/>
        <v/>
      </c>
    </row>
    <row r="798" spans="1:14" x14ac:dyDescent="0.2">
      <c r="A798" s="219"/>
      <c r="B798" s="251" t="e">
        <f>VLOOKUP(A798,Adr!A:B,2,FALSE)</f>
        <v>#N/A</v>
      </c>
      <c r="C798" s="222"/>
      <c r="D798" s="224"/>
      <c r="E798" s="209"/>
      <c r="F798" s="219"/>
      <c r="G798" s="222"/>
      <c r="H798" s="222"/>
      <c r="I798" s="230"/>
      <c r="J798" s="203"/>
      <c r="K798" s="5"/>
      <c r="L798" s="203" t="str">
        <f t="shared" si="50"/>
        <v/>
      </c>
      <c r="M798" s="5" t="e">
        <f t="shared" si="51"/>
        <v>#N/A</v>
      </c>
      <c r="N798" s="3" t="str">
        <f t="shared" si="52"/>
        <v/>
      </c>
    </row>
    <row r="799" spans="1:14" x14ac:dyDescent="0.2">
      <c r="A799" s="202"/>
      <c r="B799" s="251" t="e">
        <f>VLOOKUP(A799,Adr!A:B,2,FALSE)</f>
        <v>#N/A</v>
      </c>
      <c r="C799" s="222"/>
      <c r="D799" s="224"/>
      <c r="E799" s="209"/>
      <c r="F799" s="219"/>
      <c r="G799" s="222"/>
      <c r="H799" s="222"/>
      <c r="I799" s="230"/>
      <c r="J799" s="203"/>
      <c r="K799" s="5"/>
      <c r="L799" s="203" t="str">
        <f t="shared" si="50"/>
        <v/>
      </c>
      <c r="M799" s="5" t="e">
        <f t="shared" si="51"/>
        <v>#N/A</v>
      </c>
      <c r="N799" s="3" t="str">
        <f t="shared" si="52"/>
        <v/>
      </c>
    </row>
    <row r="800" spans="1:14" x14ac:dyDescent="0.2">
      <c r="A800" s="202"/>
      <c r="B800" s="251" t="e">
        <f>VLOOKUP(A800,Adr!A:B,2,FALSE)</f>
        <v>#N/A</v>
      </c>
      <c r="C800" s="236"/>
      <c r="D800" s="224"/>
      <c r="E800" s="209"/>
      <c r="F800" s="219"/>
      <c r="G800" s="222"/>
      <c r="H800" s="222"/>
      <c r="I800" s="210"/>
      <c r="J800" s="203"/>
      <c r="K800" s="5"/>
      <c r="L800" s="203" t="str">
        <f t="shared" si="50"/>
        <v/>
      </c>
      <c r="M800" s="5" t="e">
        <f t="shared" si="51"/>
        <v>#N/A</v>
      </c>
      <c r="N800" s="3" t="str">
        <f t="shared" si="52"/>
        <v/>
      </c>
    </row>
    <row r="801" spans="1:14" x14ac:dyDescent="0.2">
      <c r="A801" s="202"/>
      <c r="B801" s="251" t="e">
        <f>VLOOKUP(A801,Adr!A:B,2,FALSE)</f>
        <v>#N/A</v>
      </c>
      <c r="C801" s="236"/>
      <c r="D801" s="224"/>
      <c r="E801" s="209"/>
      <c r="F801" s="219"/>
      <c r="G801" s="222"/>
      <c r="H801" s="222"/>
      <c r="I801" s="210"/>
      <c r="J801" s="203"/>
      <c r="K801" s="5"/>
      <c r="L801" s="203" t="str">
        <f t="shared" si="50"/>
        <v/>
      </c>
      <c r="M801" s="5" t="e">
        <f t="shared" si="51"/>
        <v>#N/A</v>
      </c>
      <c r="N801" s="3" t="str">
        <f t="shared" si="52"/>
        <v/>
      </c>
    </row>
    <row r="802" spans="1:14" x14ac:dyDescent="0.2">
      <c r="A802" s="202"/>
      <c r="B802" s="251" t="e">
        <f>VLOOKUP(A802,Adr!A:B,2,FALSE)</f>
        <v>#N/A</v>
      </c>
      <c r="C802" s="222"/>
      <c r="D802" s="224"/>
      <c r="E802" s="209"/>
      <c r="F802" s="219"/>
      <c r="G802" s="222"/>
      <c r="H802" s="222"/>
      <c r="I802" s="230"/>
      <c r="J802" s="203"/>
      <c r="K802" s="5"/>
      <c r="L802" s="203" t="str">
        <f t="shared" si="50"/>
        <v/>
      </c>
      <c r="M802" s="5" t="e">
        <f t="shared" si="51"/>
        <v>#N/A</v>
      </c>
      <c r="N802" s="3" t="str">
        <f t="shared" si="52"/>
        <v/>
      </c>
    </row>
    <row r="803" spans="1:14" x14ac:dyDescent="0.2">
      <c r="A803" s="202"/>
      <c r="B803" s="251" t="e">
        <f>VLOOKUP(A803,Adr!A:B,2,FALSE)</f>
        <v>#N/A</v>
      </c>
      <c r="C803" s="236"/>
      <c r="D803" s="224"/>
      <c r="E803" s="209"/>
      <c r="F803" s="219"/>
      <c r="G803" s="222"/>
      <c r="H803" s="222"/>
      <c r="I803" s="210"/>
      <c r="J803" s="203"/>
      <c r="K803" s="5"/>
      <c r="L803" s="203" t="str">
        <f t="shared" si="50"/>
        <v/>
      </c>
      <c r="M803" s="5" t="e">
        <f t="shared" si="51"/>
        <v>#N/A</v>
      </c>
      <c r="N803" s="3" t="str">
        <f t="shared" si="52"/>
        <v/>
      </c>
    </row>
    <row r="804" spans="1:14" x14ac:dyDescent="0.2">
      <c r="A804" s="202"/>
      <c r="B804" s="251" t="e">
        <f>VLOOKUP(A804,Adr!A:B,2,FALSE)</f>
        <v>#N/A</v>
      </c>
      <c r="C804" s="236"/>
      <c r="D804" s="223"/>
      <c r="E804" s="209"/>
      <c r="F804" s="202"/>
      <c r="G804" s="205"/>
      <c r="H804" s="205"/>
      <c r="I804" s="210"/>
      <c r="J804" s="203"/>
      <c r="K804" s="5"/>
      <c r="L804" s="203" t="str">
        <f t="shared" si="50"/>
        <v/>
      </c>
      <c r="M804" s="5" t="e">
        <f t="shared" si="51"/>
        <v>#N/A</v>
      </c>
      <c r="N804" s="3" t="str">
        <f t="shared" si="52"/>
        <v/>
      </c>
    </row>
    <row r="805" spans="1:14" x14ac:dyDescent="0.2">
      <c r="A805" s="250"/>
      <c r="B805" s="251" t="e">
        <f>VLOOKUP(A805,Adr!A:B,2,FALSE)</f>
        <v>#N/A</v>
      </c>
      <c r="C805" s="205"/>
      <c r="D805" s="208"/>
      <c r="E805" s="209"/>
      <c r="F805" s="202"/>
      <c r="G805" s="205"/>
      <c r="H805" s="205"/>
      <c r="I805" s="230"/>
      <c r="J805" s="203"/>
      <c r="K805" s="5"/>
      <c r="L805" s="203" t="str">
        <f t="shared" si="50"/>
        <v/>
      </c>
      <c r="M805" s="5" t="e">
        <f t="shared" si="51"/>
        <v>#N/A</v>
      </c>
      <c r="N805" s="3" t="str">
        <f t="shared" si="52"/>
        <v/>
      </c>
    </row>
    <row r="806" spans="1:14" x14ac:dyDescent="0.2">
      <c r="A806" s="202"/>
      <c r="B806" s="251" t="e">
        <f>VLOOKUP(A806,Adr!A:B,2,FALSE)</f>
        <v>#N/A</v>
      </c>
      <c r="C806" s="205"/>
      <c r="D806" s="208"/>
      <c r="E806" s="209"/>
      <c r="F806" s="202"/>
      <c r="G806" s="205"/>
      <c r="H806" s="205"/>
      <c r="I806" s="230"/>
      <c r="J806" s="203"/>
      <c r="K806" s="5"/>
      <c r="L806" s="203" t="str">
        <f t="shared" si="50"/>
        <v/>
      </c>
      <c r="M806" s="5" t="e">
        <f t="shared" si="51"/>
        <v>#N/A</v>
      </c>
      <c r="N806" s="3" t="str">
        <f t="shared" si="52"/>
        <v/>
      </c>
    </row>
    <row r="807" spans="1:14" x14ac:dyDescent="0.2">
      <c r="A807" s="250"/>
      <c r="B807" s="251" t="e">
        <f>VLOOKUP(A807,Adr!A:B,2,FALSE)</f>
        <v>#N/A</v>
      </c>
      <c r="C807" s="205"/>
      <c r="D807" s="208"/>
      <c r="E807" s="209"/>
      <c r="F807" s="202"/>
      <c r="G807" s="205"/>
      <c r="H807" s="205"/>
      <c r="I807" s="230"/>
      <c r="J807" s="203"/>
      <c r="K807" s="5"/>
      <c r="L807" s="203" t="str">
        <f t="shared" si="50"/>
        <v/>
      </c>
      <c r="M807" s="5" t="e">
        <f t="shared" si="51"/>
        <v>#N/A</v>
      </c>
      <c r="N807" s="3" t="str">
        <f t="shared" si="52"/>
        <v/>
      </c>
    </row>
    <row r="808" spans="1:14" x14ac:dyDescent="0.2">
      <c r="A808" s="238"/>
      <c r="B808" s="251" t="e">
        <f>VLOOKUP(A808,Adr!A:B,2,FALSE)</f>
        <v>#N/A</v>
      </c>
      <c r="C808" s="205"/>
      <c r="D808" s="208"/>
      <c r="E808" s="209"/>
      <c r="F808" s="202"/>
      <c r="G808" s="265"/>
      <c r="H808" s="205"/>
      <c r="I808" s="230"/>
      <c r="J808" s="203"/>
      <c r="K808" s="5"/>
      <c r="L808" s="203" t="str">
        <f t="shared" si="50"/>
        <v/>
      </c>
      <c r="M808" s="5" t="e">
        <f t="shared" si="51"/>
        <v>#N/A</v>
      </c>
      <c r="N808" s="3" t="str">
        <f t="shared" si="52"/>
        <v/>
      </c>
    </row>
    <row r="809" spans="1:14" x14ac:dyDescent="0.2">
      <c r="A809" s="242"/>
      <c r="B809" s="251" t="e">
        <f>VLOOKUP(A809,Adr!A:B,2,FALSE)</f>
        <v>#N/A</v>
      </c>
      <c r="C809" s="205"/>
      <c r="D809" s="208"/>
      <c r="E809" s="209"/>
      <c r="F809" s="202"/>
      <c r="G809" s="265"/>
      <c r="H809" s="205"/>
      <c r="I809" s="230"/>
      <c r="J809" s="203"/>
      <c r="K809" s="5"/>
      <c r="L809" s="203" t="str">
        <f t="shared" si="50"/>
        <v/>
      </c>
      <c r="M809" s="5" t="e">
        <f t="shared" si="51"/>
        <v>#N/A</v>
      </c>
      <c r="N809" s="3" t="str">
        <f t="shared" si="52"/>
        <v/>
      </c>
    </row>
    <row r="810" spans="1:14" x14ac:dyDescent="0.2">
      <c r="A810" s="202"/>
      <c r="B810" s="251" t="e">
        <f>VLOOKUP(A810,Adr!A:B,2,FALSE)</f>
        <v>#N/A</v>
      </c>
      <c r="C810" s="205"/>
      <c r="D810" s="208"/>
      <c r="E810" s="209"/>
      <c r="F810" s="202"/>
      <c r="G810" s="205"/>
      <c r="H810" s="205"/>
      <c r="I810" s="230"/>
      <c r="J810" s="203"/>
      <c r="K810" s="5"/>
      <c r="L810" s="203" t="str">
        <f t="shared" si="50"/>
        <v/>
      </c>
      <c r="M810" s="5" t="e">
        <f t="shared" si="51"/>
        <v>#N/A</v>
      </c>
      <c r="N810" s="3" t="str">
        <f t="shared" si="52"/>
        <v/>
      </c>
    </row>
    <row r="811" spans="1:14" x14ac:dyDescent="0.2">
      <c r="A811" s="202"/>
      <c r="B811" s="251" t="e">
        <f>VLOOKUP(A811,Adr!A:B,2,FALSE)</f>
        <v>#N/A</v>
      </c>
      <c r="C811" s="236"/>
      <c r="D811" s="224"/>
      <c r="E811" s="209"/>
      <c r="F811" s="219"/>
      <c r="G811" s="222"/>
      <c r="H811" s="222"/>
      <c r="I811" s="210"/>
      <c r="J811" s="203"/>
      <c r="K811" s="5"/>
      <c r="L811" s="203" t="str">
        <f t="shared" si="50"/>
        <v/>
      </c>
      <c r="M811" s="5" t="e">
        <f t="shared" si="51"/>
        <v>#N/A</v>
      </c>
      <c r="N811" s="3" t="str">
        <f t="shared" si="52"/>
        <v/>
      </c>
    </row>
    <row r="812" spans="1:14" x14ac:dyDescent="0.2">
      <c r="A812" s="202"/>
      <c r="B812" s="251" t="e">
        <f>VLOOKUP(A812,Adr!A:B,2,FALSE)</f>
        <v>#N/A</v>
      </c>
      <c r="C812" s="236"/>
      <c r="D812" s="224"/>
      <c r="E812" s="209"/>
      <c r="F812" s="219"/>
      <c r="G812" s="222"/>
      <c r="H812" s="222"/>
      <c r="I812" s="210"/>
      <c r="J812" s="203"/>
      <c r="K812" s="5"/>
      <c r="L812" s="203" t="str">
        <f t="shared" si="50"/>
        <v/>
      </c>
      <c r="M812" s="5" t="e">
        <f t="shared" si="51"/>
        <v>#N/A</v>
      </c>
      <c r="N812" s="3" t="str">
        <f t="shared" si="52"/>
        <v/>
      </c>
    </row>
    <row r="813" spans="1:14" x14ac:dyDescent="0.2">
      <c r="A813" s="202"/>
      <c r="B813" s="251" t="e">
        <f>VLOOKUP(A813,Adr!A:B,2,FALSE)</f>
        <v>#N/A</v>
      </c>
      <c r="C813" s="236"/>
      <c r="D813" s="223"/>
      <c r="E813" s="209"/>
      <c r="F813" s="202"/>
      <c r="G813" s="205"/>
      <c r="H813" s="205"/>
      <c r="I813" s="210"/>
      <c r="J813" s="203"/>
      <c r="K813" s="5"/>
      <c r="L813" s="203" t="str">
        <f t="shared" si="50"/>
        <v/>
      </c>
      <c r="M813" s="5" t="e">
        <f t="shared" si="51"/>
        <v>#N/A</v>
      </c>
      <c r="N813" s="3" t="str">
        <f t="shared" si="52"/>
        <v/>
      </c>
    </row>
    <row r="814" spans="1:14" x14ac:dyDescent="0.2">
      <c r="A814" s="202"/>
      <c r="B814" s="251" t="e">
        <f>VLOOKUP(A814,Adr!A:B,2,FALSE)</f>
        <v>#N/A</v>
      </c>
      <c r="C814" s="236"/>
      <c r="D814" s="223"/>
      <c r="E814" s="209"/>
      <c r="F814" s="202"/>
      <c r="G814" s="205"/>
      <c r="H814" s="205"/>
      <c r="I814" s="210"/>
      <c r="J814" s="203"/>
      <c r="K814" s="5"/>
      <c r="L814" s="203" t="str">
        <f t="shared" si="50"/>
        <v/>
      </c>
      <c r="M814" s="5" t="e">
        <f t="shared" si="51"/>
        <v>#N/A</v>
      </c>
      <c r="N814" s="3" t="str">
        <f t="shared" si="52"/>
        <v/>
      </c>
    </row>
    <row r="815" spans="1:14" x14ac:dyDescent="0.2">
      <c r="A815" s="202"/>
      <c r="B815" s="251" t="e">
        <f>VLOOKUP(A815,Adr!A:B,2,FALSE)</f>
        <v>#N/A</v>
      </c>
      <c r="C815" s="205"/>
      <c r="D815" s="208"/>
      <c r="E815" s="209"/>
      <c r="F815" s="202"/>
      <c r="G815" s="205"/>
      <c r="H815" s="205"/>
      <c r="I815" s="230"/>
      <c r="J815" s="203"/>
      <c r="K815" s="5"/>
      <c r="L815" s="203" t="str">
        <f t="shared" si="50"/>
        <v/>
      </c>
      <c r="M815" s="5" t="e">
        <f t="shared" si="51"/>
        <v>#N/A</v>
      </c>
      <c r="N815" s="3" t="str">
        <f t="shared" si="52"/>
        <v/>
      </c>
    </row>
    <row r="816" spans="1:14" x14ac:dyDescent="0.2">
      <c r="A816" s="202"/>
      <c r="B816" s="251" t="e">
        <f>VLOOKUP(A816,Adr!A:B,2,FALSE)</f>
        <v>#N/A</v>
      </c>
      <c r="C816" s="205"/>
      <c r="D816" s="208"/>
      <c r="E816" s="209"/>
      <c r="F816" s="202"/>
      <c r="G816" s="205"/>
      <c r="H816" s="205"/>
      <c r="I816" s="230"/>
      <c r="J816" s="203"/>
      <c r="K816" s="5"/>
      <c r="L816" s="203" t="str">
        <f t="shared" si="50"/>
        <v/>
      </c>
      <c r="M816" s="5" t="e">
        <f t="shared" si="51"/>
        <v>#N/A</v>
      </c>
      <c r="N816" s="3" t="str">
        <f t="shared" si="52"/>
        <v/>
      </c>
    </row>
    <row r="817" spans="1:14" x14ac:dyDescent="0.2">
      <c r="A817" s="202"/>
      <c r="B817" s="251" t="e">
        <f>VLOOKUP(A817,Adr!A:B,2,FALSE)</f>
        <v>#N/A</v>
      </c>
      <c r="C817" s="205"/>
      <c r="D817" s="208"/>
      <c r="E817" s="209"/>
      <c r="F817" s="202"/>
      <c r="G817" s="205"/>
      <c r="H817" s="205"/>
      <c r="I817" s="230"/>
      <c r="J817" s="203"/>
      <c r="K817" s="5"/>
      <c r="L817" s="203" t="str">
        <f t="shared" si="50"/>
        <v/>
      </c>
      <c r="M817" s="5" t="e">
        <f t="shared" si="51"/>
        <v>#N/A</v>
      </c>
      <c r="N817" s="3" t="str">
        <f t="shared" si="52"/>
        <v/>
      </c>
    </row>
    <row r="818" spans="1:14" x14ac:dyDescent="0.2">
      <c r="A818" s="202"/>
      <c r="B818" s="251" t="e">
        <f>VLOOKUP(A818,Adr!A:B,2,FALSE)</f>
        <v>#N/A</v>
      </c>
      <c r="C818" s="205"/>
      <c r="D818" s="208"/>
      <c r="E818" s="209"/>
      <c r="F818" s="202"/>
      <c r="G818" s="205"/>
      <c r="H818" s="205"/>
      <c r="I818" s="230"/>
      <c r="J818" s="203"/>
      <c r="K818" s="5"/>
      <c r="L818" s="203" t="str">
        <f t="shared" si="50"/>
        <v/>
      </c>
      <c r="M818" s="5" t="e">
        <f t="shared" si="51"/>
        <v>#N/A</v>
      </c>
      <c r="N818" s="3" t="str">
        <f t="shared" si="52"/>
        <v/>
      </c>
    </row>
    <row r="819" spans="1:14" x14ac:dyDescent="0.2">
      <c r="A819" s="202"/>
      <c r="B819" s="251" t="e">
        <f>VLOOKUP(A819,Adr!A:B,2,FALSE)</f>
        <v>#N/A</v>
      </c>
      <c r="C819" s="236"/>
      <c r="D819" s="223"/>
      <c r="E819" s="209"/>
      <c r="F819" s="202"/>
      <c r="G819" s="205"/>
      <c r="H819" s="205"/>
      <c r="I819" s="210"/>
      <c r="J819" s="203"/>
      <c r="K819" s="5"/>
      <c r="L819" s="203" t="str">
        <f t="shared" si="50"/>
        <v/>
      </c>
      <c r="M819" s="5" t="e">
        <f t="shared" si="51"/>
        <v>#N/A</v>
      </c>
      <c r="N819" s="3" t="str">
        <f t="shared" si="52"/>
        <v/>
      </c>
    </row>
    <row r="820" spans="1:14" x14ac:dyDescent="0.2">
      <c r="A820" s="202"/>
      <c r="B820" s="251" t="e">
        <f>VLOOKUP(A820,Adr!A:B,2,FALSE)</f>
        <v>#N/A</v>
      </c>
      <c r="C820" s="205"/>
      <c r="D820" s="208"/>
      <c r="E820" s="209"/>
      <c r="F820" s="202"/>
      <c r="G820" s="205"/>
      <c r="H820" s="205"/>
      <c r="I820" s="230"/>
      <c r="J820" s="203"/>
      <c r="K820" s="5"/>
      <c r="L820" s="203" t="str">
        <f t="shared" si="50"/>
        <v/>
      </c>
      <c r="M820" s="5" t="e">
        <f t="shared" si="51"/>
        <v>#N/A</v>
      </c>
      <c r="N820" s="3" t="str">
        <f t="shared" si="52"/>
        <v/>
      </c>
    </row>
    <row r="821" spans="1:14" x14ac:dyDescent="0.2">
      <c r="A821" s="202"/>
      <c r="B821" s="251" t="e">
        <f>VLOOKUP(A821,Adr!A:B,2,FALSE)</f>
        <v>#N/A</v>
      </c>
      <c r="C821" s="205"/>
      <c r="D821" s="208"/>
      <c r="E821" s="209"/>
      <c r="F821" s="202"/>
      <c r="G821" s="205"/>
      <c r="H821" s="205"/>
      <c r="I821" s="230"/>
      <c r="J821" s="203"/>
      <c r="K821" s="5"/>
      <c r="L821" s="203" t="str">
        <f t="shared" si="50"/>
        <v/>
      </c>
      <c r="M821" s="5" t="e">
        <f t="shared" si="51"/>
        <v>#N/A</v>
      </c>
      <c r="N821" s="3" t="str">
        <f t="shared" si="52"/>
        <v/>
      </c>
    </row>
    <row r="822" spans="1:14" x14ac:dyDescent="0.2">
      <c r="A822" s="202"/>
      <c r="B822" s="251" t="e">
        <f>VLOOKUP(A822,Adr!A:B,2,FALSE)</f>
        <v>#N/A</v>
      </c>
      <c r="C822" s="205"/>
      <c r="D822" s="208"/>
      <c r="E822" s="209"/>
      <c r="F822" s="202"/>
      <c r="G822" s="205"/>
      <c r="H822" s="205"/>
      <c r="I822" s="230"/>
      <c r="J822" s="203"/>
      <c r="K822" s="5"/>
      <c r="L822" s="203" t="str">
        <f t="shared" si="50"/>
        <v/>
      </c>
      <c r="M822" s="5" t="e">
        <f t="shared" si="51"/>
        <v>#N/A</v>
      </c>
      <c r="N822" s="3" t="str">
        <f t="shared" si="52"/>
        <v/>
      </c>
    </row>
    <row r="823" spans="1:14" x14ac:dyDescent="0.2">
      <c r="A823" s="202"/>
      <c r="B823" s="251" t="e">
        <f>VLOOKUP(A823,Adr!A:B,2,FALSE)</f>
        <v>#N/A</v>
      </c>
      <c r="C823" s="236"/>
      <c r="D823" s="224"/>
      <c r="E823" s="209"/>
      <c r="F823" s="219"/>
      <c r="G823" s="222"/>
      <c r="H823" s="222"/>
      <c r="I823" s="210"/>
      <c r="J823" s="203"/>
      <c r="K823" s="5"/>
      <c r="L823" s="203" t="str">
        <f t="shared" si="50"/>
        <v/>
      </c>
      <c r="M823" s="5" t="e">
        <f t="shared" si="51"/>
        <v>#N/A</v>
      </c>
      <c r="N823" s="3" t="str">
        <f t="shared" si="52"/>
        <v/>
      </c>
    </row>
    <row r="824" spans="1:14" x14ac:dyDescent="0.2">
      <c r="A824" s="202"/>
      <c r="B824" s="251" t="e">
        <f>VLOOKUP(A824,Adr!A:B,2,FALSE)</f>
        <v>#N/A</v>
      </c>
      <c r="C824" s="236"/>
      <c r="D824" s="224"/>
      <c r="E824" s="209"/>
      <c r="F824" s="219"/>
      <c r="G824" s="222"/>
      <c r="H824" s="222"/>
      <c r="I824" s="210"/>
      <c r="J824" s="203"/>
      <c r="K824" s="5"/>
      <c r="L824" s="203" t="str">
        <f t="shared" si="50"/>
        <v/>
      </c>
      <c r="M824" s="5" t="e">
        <f t="shared" si="51"/>
        <v>#N/A</v>
      </c>
      <c r="N824" s="3" t="str">
        <f t="shared" si="52"/>
        <v/>
      </c>
    </row>
    <row r="825" spans="1:14" x14ac:dyDescent="0.2">
      <c r="A825" s="202"/>
      <c r="B825" s="251" t="e">
        <f>VLOOKUP(A825,Adr!A:B,2,FALSE)</f>
        <v>#N/A</v>
      </c>
      <c r="C825" s="236"/>
      <c r="D825" s="224"/>
      <c r="E825" s="209"/>
      <c r="F825" s="219"/>
      <c r="G825" s="222"/>
      <c r="H825" s="222"/>
      <c r="I825" s="210"/>
      <c r="J825" s="203"/>
      <c r="K825" s="5"/>
      <c r="L825" s="203" t="str">
        <f t="shared" si="50"/>
        <v/>
      </c>
      <c r="M825" s="5" t="e">
        <f t="shared" si="51"/>
        <v>#N/A</v>
      </c>
      <c r="N825" s="3" t="str">
        <f t="shared" si="52"/>
        <v/>
      </c>
    </row>
    <row r="826" spans="1:14" x14ac:dyDescent="0.2">
      <c r="A826" s="202"/>
      <c r="B826" s="251" t="e">
        <f>VLOOKUP(A826,Adr!A:B,2,FALSE)</f>
        <v>#N/A</v>
      </c>
      <c r="C826" s="236"/>
      <c r="D826" s="224"/>
      <c r="E826" s="209"/>
      <c r="F826" s="219"/>
      <c r="G826" s="222"/>
      <c r="H826" s="222"/>
      <c r="I826" s="210"/>
      <c r="J826" s="203"/>
      <c r="K826" s="5"/>
      <c r="L826" s="203" t="str">
        <f t="shared" si="50"/>
        <v/>
      </c>
      <c r="M826" s="5" t="e">
        <f t="shared" si="51"/>
        <v>#N/A</v>
      </c>
      <c r="N826" s="3" t="str">
        <f t="shared" si="52"/>
        <v/>
      </c>
    </row>
    <row r="827" spans="1:14" x14ac:dyDescent="0.2">
      <c r="A827" s="202"/>
      <c r="B827" s="251" t="e">
        <f>VLOOKUP(A827,Adr!A:B,2,FALSE)</f>
        <v>#N/A</v>
      </c>
      <c r="C827" s="236"/>
      <c r="D827" s="223"/>
      <c r="E827" s="209"/>
      <c r="F827" s="202"/>
      <c r="G827" s="205"/>
      <c r="H827" s="205"/>
      <c r="I827" s="210"/>
      <c r="J827" s="203"/>
      <c r="K827" s="5"/>
      <c r="L827" s="203" t="str">
        <f t="shared" si="50"/>
        <v/>
      </c>
      <c r="M827" s="5" t="e">
        <f t="shared" si="51"/>
        <v>#N/A</v>
      </c>
      <c r="N827" s="3" t="str">
        <f t="shared" si="52"/>
        <v/>
      </c>
    </row>
    <row r="828" spans="1:14" x14ac:dyDescent="0.2">
      <c r="A828" s="202"/>
      <c r="B828" s="251" t="e">
        <f>VLOOKUP(A828,Adr!A:B,2,FALSE)</f>
        <v>#N/A</v>
      </c>
      <c r="C828" s="236"/>
      <c r="D828" s="223"/>
      <c r="E828" s="209"/>
      <c r="F828" s="202"/>
      <c r="G828" s="205"/>
      <c r="H828" s="205"/>
      <c r="I828" s="210"/>
      <c r="J828" s="203"/>
      <c r="K828" s="5"/>
      <c r="L828" s="203" t="str">
        <f t="shared" si="50"/>
        <v/>
      </c>
      <c r="M828" s="5" t="e">
        <f t="shared" si="51"/>
        <v>#N/A</v>
      </c>
      <c r="N828" s="3" t="str">
        <f t="shared" si="52"/>
        <v/>
      </c>
    </row>
    <row r="829" spans="1:14" x14ac:dyDescent="0.2">
      <c r="A829" s="202"/>
      <c r="B829" s="251" t="e">
        <f>VLOOKUP(A829,Adr!A:B,2,FALSE)</f>
        <v>#N/A</v>
      </c>
      <c r="C829" s="236"/>
      <c r="D829" s="224"/>
      <c r="E829" s="209"/>
      <c r="F829" s="219"/>
      <c r="G829" s="222"/>
      <c r="H829" s="222"/>
      <c r="I829" s="210"/>
      <c r="J829" s="203"/>
      <c r="K829" s="5"/>
      <c r="L829" s="203" t="str">
        <f t="shared" si="50"/>
        <v/>
      </c>
      <c r="M829" s="5" t="e">
        <f t="shared" si="51"/>
        <v>#N/A</v>
      </c>
      <c r="N829" s="3" t="str">
        <f t="shared" si="52"/>
        <v/>
      </c>
    </row>
    <row r="830" spans="1:14" x14ac:dyDescent="0.2">
      <c r="A830" s="202"/>
      <c r="B830" s="251" t="e">
        <f>VLOOKUP(A830,Adr!A:B,2,FALSE)</f>
        <v>#N/A</v>
      </c>
      <c r="C830" s="227"/>
      <c r="D830" s="208"/>
      <c r="E830" s="209"/>
      <c r="F830" s="219"/>
      <c r="G830" s="222"/>
      <c r="H830" s="222"/>
      <c r="I830" s="210"/>
      <c r="J830" s="203"/>
      <c r="K830" s="5"/>
      <c r="L830" s="203" t="str">
        <f t="shared" si="50"/>
        <v/>
      </c>
      <c r="M830" s="5" t="e">
        <f t="shared" si="51"/>
        <v>#N/A</v>
      </c>
      <c r="N830" s="3" t="str">
        <f t="shared" si="52"/>
        <v/>
      </c>
    </row>
    <row r="831" spans="1:14" x14ac:dyDescent="0.2">
      <c r="A831" s="202"/>
      <c r="B831" s="251" t="e">
        <f>VLOOKUP(A831,Adr!A:B,2,FALSE)</f>
        <v>#N/A</v>
      </c>
      <c r="C831" s="227"/>
      <c r="D831" s="208"/>
      <c r="E831" s="209"/>
      <c r="F831" s="219"/>
      <c r="G831" s="222"/>
      <c r="H831" s="222"/>
      <c r="I831" s="210"/>
      <c r="J831" s="203"/>
      <c r="K831" s="5"/>
      <c r="L831" s="203" t="str">
        <f t="shared" si="50"/>
        <v/>
      </c>
      <c r="M831" s="5" t="e">
        <f t="shared" si="51"/>
        <v>#N/A</v>
      </c>
      <c r="N831" s="3" t="str">
        <f t="shared" si="52"/>
        <v/>
      </c>
    </row>
    <row r="832" spans="1:14" x14ac:dyDescent="0.2">
      <c r="A832" s="202"/>
      <c r="B832" s="251" t="e">
        <f>VLOOKUP(A832,Adr!A:B,2,FALSE)</f>
        <v>#N/A</v>
      </c>
      <c r="C832" s="236"/>
      <c r="D832" s="224"/>
      <c r="E832" s="209"/>
      <c r="F832" s="219"/>
      <c r="G832" s="222"/>
      <c r="H832" s="222"/>
      <c r="I832" s="210"/>
      <c r="J832" s="203"/>
      <c r="K832" s="5"/>
      <c r="L832" s="203" t="str">
        <f t="shared" si="50"/>
        <v/>
      </c>
      <c r="M832" s="5" t="e">
        <f t="shared" si="51"/>
        <v>#N/A</v>
      </c>
      <c r="N832" s="3" t="str">
        <f t="shared" si="52"/>
        <v/>
      </c>
    </row>
    <row r="833" spans="1:14" x14ac:dyDescent="0.2">
      <c r="A833" s="202"/>
      <c r="B833" s="251" t="e">
        <f>VLOOKUP(A833,Adr!A:B,2,FALSE)</f>
        <v>#N/A</v>
      </c>
      <c r="C833" s="236"/>
      <c r="D833" s="224"/>
      <c r="E833" s="209"/>
      <c r="F833" s="219"/>
      <c r="G833" s="222"/>
      <c r="H833" s="222"/>
      <c r="I833" s="210"/>
      <c r="J833" s="203"/>
      <c r="K833" s="5"/>
      <c r="L833" s="203" t="str">
        <f t="shared" si="50"/>
        <v/>
      </c>
      <c r="M833" s="5" t="e">
        <f t="shared" si="51"/>
        <v>#N/A</v>
      </c>
      <c r="N833" s="3" t="str">
        <f t="shared" si="52"/>
        <v/>
      </c>
    </row>
    <row r="834" spans="1:14" x14ac:dyDescent="0.2">
      <c r="A834" s="202"/>
      <c r="B834" s="251" t="e">
        <f>VLOOKUP(A834,Adr!A:B,2,FALSE)</f>
        <v>#N/A</v>
      </c>
      <c r="C834" s="236"/>
      <c r="D834" s="224"/>
      <c r="E834" s="209"/>
      <c r="F834" s="219"/>
      <c r="G834" s="222"/>
      <c r="H834" s="222"/>
      <c r="I834" s="210"/>
      <c r="J834" s="203"/>
      <c r="K834" s="5"/>
      <c r="L834" s="203" t="str">
        <f t="shared" si="50"/>
        <v/>
      </c>
      <c r="M834" s="5" t="e">
        <f t="shared" si="51"/>
        <v>#N/A</v>
      </c>
      <c r="N834" s="3" t="str">
        <f t="shared" si="52"/>
        <v/>
      </c>
    </row>
    <row r="835" spans="1:14" x14ac:dyDescent="0.2">
      <c r="A835" s="202"/>
      <c r="B835" s="251" t="e">
        <f>VLOOKUP(A835,Adr!A:B,2,FALSE)</f>
        <v>#N/A</v>
      </c>
      <c r="C835" s="236"/>
      <c r="D835" s="224"/>
      <c r="E835" s="209"/>
      <c r="F835" s="219"/>
      <c r="G835" s="222"/>
      <c r="H835" s="222"/>
      <c r="I835" s="210"/>
      <c r="J835" s="203"/>
      <c r="K835" s="5"/>
      <c r="L835" s="203" t="str">
        <f t="shared" si="50"/>
        <v/>
      </c>
      <c r="M835" s="5" t="e">
        <f t="shared" si="51"/>
        <v>#N/A</v>
      </c>
      <c r="N835" s="3" t="str">
        <f t="shared" si="52"/>
        <v/>
      </c>
    </row>
    <row r="836" spans="1:14" x14ac:dyDescent="0.2">
      <c r="A836" s="202"/>
      <c r="B836" s="251" t="e">
        <f>VLOOKUP(A836,Adr!A:B,2,FALSE)</f>
        <v>#N/A</v>
      </c>
      <c r="C836" s="236"/>
      <c r="D836" s="224"/>
      <c r="E836" s="209"/>
      <c r="F836" s="219"/>
      <c r="G836" s="222"/>
      <c r="H836" s="222"/>
      <c r="I836" s="210"/>
      <c r="J836" s="203"/>
      <c r="K836" s="5"/>
      <c r="L836" s="203" t="str">
        <f t="shared" si="50"/>
        <v/>
      </c>
      <c r="M836" s="5" t="e">
        <f t="shared" si="51"/>
        <v>#N/A</v>
      </c>
      <c r="N836" s="3" t="str">
        <f t="shared" si="52"/>
        <v/>
      </c>
    </row>
    <row r="837" spans="1:14" x14ac:dyDescent="0.2">
      <c r="A837" s="219"/>
      <c r="B837" s="251" t="e">
        <f>VLOOKUP(A837,Adr!A:B,2,FALSE)</f>
        <v>#N/A</v>
      </c>
      <c r="C837" s="222"/>
      <c r="D837" s="224"/>
      <c r="E837" s="292"/>
      <c r="F837" s="219"/>
      <c r="G837" s="222"/>
      <c r="H837" s="222"/>
      <c r="I837" s="230"/>
      <c r="J837" s="203"/>
      <c r="K837" s="5"/>
      <c r="L837" s="203" t="str">
        <f t="shared" ref="L837:L900" si="53">A837&amp;G837&amp;H837</f>
        <v/>
      </c>
      <c r="M837" s="5" t="e">
        <f t="shared" ref="M837:M900" si="54">B837&amp;F837&amp;H837&amp;C837</f>
        <v>#N/A</v>
      </c>
      <c r="N837" s="3" t="str">
        <f t="shared" ref="N837:N900" si="55">+I837&amp;H837</f>
        <v/>
      </c>
    </row>
    <row r="838" spans="1:14" x14ac:dyDescent="0.2">
      <c r="A838" s="202"/>
      <c r="B838" s="251" t="e">
        <f>VLOOKUP(A838,Adr!A:B,2,FALSE)</f>
        <v>#N/A</v>
      </c>
      <c r="C838" s="227"/>
      <c r="D838" s="208"/>
      <c r="E838" s="209"/>
      <c r="F838" s="202"/>
      <c r="G838" s="205"/>
      <c r="H838" s="205"/>
      <c r="I838" s="230"/>
      <c r="J838" s="203"/>
      <c r="K838" s="5"/>
      <c r="L838" s="203" t="str">
        <f t="shared" si="53"/>
        <v/>
      </c>
      <c r="M838" s="5" t="e">
        <f t="shared" si="54"/>
        <v>#N/A</v>
      </c>
      <c r="N838" s="3" t="str">
        <f t="shared" si="55"/>
        <v/>
      </c>
    </row>
    <row r="839" spans="1:14" x14ac:dyDescent="0.2">
      <c r="A839" s="202"/>
      <c r="B839" s="251" t="e">
        <f>VLOOKUP(A839,Adr!A:B,2,FALSE)</f>
        <v>#N/A</v>
      </c>
      <c r="C839" s="236"/>
      <c r="D839" s="224"/>
      <c r="E839" s="209"/>
      <c r="F839" s="202"/>
      <c r="G839" s="205"/>
      <c r="H839" s="205"/>
      <c r="I839" s="230"/>
      <c r="J839" s="203"/>
      <c r="K839" s="5"/>
      <c r="L839" s="203" t="str">
        <f t="shared" si="53"/>
        <v/>
      </c>
      <c r="M839" s="5" t="e">
        <f t="shared" si="54"/>
        <v>#N/A</v>
      </c>
      <c r="N839" s="3" t="str">
        <f t="shared" si="55"/>
        <v/>
      </c>
    </row>
    <row r="840" spans="1:14" x14ac:dyDescent="0.2">
      <c r="A840" s="202"/>
      <c r="B840" s="251" t="e">
        <f>VLOOKUP(A840,Adr!A:B,2,FALSE)</f>
        <v>#N/A</v>
      </c>
      <c r="C840" s="236"/>
      <c r="D840" s="224"/>
      <c r="E840" s="209"/>
      <c r="F840" s="202"/>
      <c r="G840" s="205"/>
      <c r="H840" s="205"/>
      <c r="I840" s="230"/>
      <c r="J840" s="203"/>
      <c r="K840" s="5"/>
      <c r="L840" s="203" t="str">
        <f t="shared" si="53"/>
        <v/>
      </c>
      <c r="M840" s="5" t="e">
        <f t="shared" si="54"/>
        <v>#N/A</v>
      </c>
      <c r="N840" s="3" t="str">
        <f t="shared" si="55"/>
        <v/>
      </c>
    </row>
    <row r="841" spans="1:14" x14ac:dyDescent="0.2">
      <c r="A841" s="202"/>
      <c r="B841" s="251" t="e">
        <f>VLOOKUP(A841,Adr!A:B,2,FALSE)</f>
        <v>#N/A</v>
      </c>
      <c r="C841" s="236"/>
      <c r="D841" s="224"/>
      <c r="E841" s="209"/>
      <c r="F841" s="202"/>
      <c r="G841" s="205"/>
      <c r="H841" s="205"/>
      <c r="I841" s="230"/>
      <c r="J841" s="203"/>
      <c r="K841" s="5"/>
      <c r="L841" s="203" t="str">
        <f t="shared" si="53"/>
        <v/>
      </c>
      <c r="M841" s="5" t="e">
        <f t="shared" si="54"/>
        <v>#N/A</v>
      </c>
      <c r="N841" s="3" t="str">
        <f t="shared" si="55"/>
        <v/>
      </c>
    </row>
    <row r="842" spans="1:14" x14ac:dyDescent="0.2">
      <c r="A842" s="202"/>
      <c r="B842" s="251" t="e">
        <f>VLOOKUP(A842,Adr!A:B,2,FALSE)</f>
        <v>#N/A</v>
      </c>
      <c r="C842" s="236"/>
      <c r="D842" s="224"/>
      <c r="E842" s="209"/>
      <c r="F842" s="202"/>
      <c r="G842" s="205"/>
      <c r="H842" s="205"/>
      <c r="I842" s="230"/>
      <c r="J842" s="203"/>
      <c r="K842" s="5"/>
      <c r="L842" s="203" t="str">
        <f t="shared" si="53"/>
        <v/>
      </c>
      <c r="M842" s="5" t="e">
        <f t="shared" si="54"/>
        <v>#N/A</v>
      </c>
      <c r="N842" s="3" t="str">
        <f t="shared" si="55"/>
        <v/>
      </c>
    </row>
    <row r="843" spans="1:14" x14ac:dyDescent="0.2">
      <c r="A843" s="202"/>
      <c r="B843" s="251" t="e">
        <f>VLOOKUP(A843,Adr!A:B,2,FALSE)</f>
        <v>#N/A</v>
      </c>
      <c r="C843" s="236"/>
      <c r="D843" s="224"/>
      <c r="E843" s="209"/>
      <c r="F843" s="202"/>
      <c r="G843" s="205"/>
      <c r="H843" s="205"/>
      <c r="I843" s="230"/>
      <c r="J843" s="203"/>
      <c r="K843" s="5"/>
      <c r="L843" s="203" t="str">
        <f t="shared" si="53"/>
        <v/>
      </c>
      <c r="M843" s="5" t="e">
        <f t="shared" si="54"/>
        <v>#N/A</v>
      </c>
      <c r="N843" s="3" t="str">
        <f t="shared" si="55"/>
        <v/>
      </c>
    </row>
    <row r="844" spans="1:14" x14ac:dyDescent="0.2">
      <c r="A844" s="202"/>
      <c r="B844" s="251" t="e">
        <f>VLOOKUP(A844,Adr!A:B,2,FALSE)</f>
        <v>#N/A</v>
      </c>
      <c r="C844" s="227"/>
      <c r="D844" s="208"/>
      <c r="E844" s="209"/>
      <c r="F844" s="202"/>
      <c r="G844" s="205"/>
      <c r="H844" s="205"/>
      <c r="I844" s="230"/>
      <c r="J844" s="203"/>
      <c r="K844" s="5"/>
      <c r="L844" s="203" t="str">
        <f t="shared" si="53"/>
        <v/>
      </c>
      <c r="M844" s="5" t="e">
        <f t="shared" si="54"/>
        <v>#N/A</v>
      </c>
      <c r="N844" s="3" t="str">
        <f t="shared" si="55"/>
        <v/>
      </c>
    </row>
    <row r="845" spans="1:14" x14ac:dyDescent="0.2">
      <c r="A845" s="238"/>
      <c r="B845" s="251" t="e">
        <f>VLOOKUP(A845,Adr!A:B,2,FALSE)</f>
        <v>#N/A</v>
      </c>
      <c r="C845" s="205"/>
      <c r="D845" s="208"/>
      <c r="E845" s="209"/>
      <c r="F845" s="202"/>
      <c r="G845" s="265"/>
      <c r="H845" s="205"/>
      <c r="I845" s="230"/>
      <c r="J845" s="203"/>
      <c r="K845" s="5"/>
      <c r="L845" s="203" t="str">
        <f t="shared" si="53"/>
        <v/>
      </c>
      <c r="M845" s="5" t="e">
        <f t="shared" si="54"/>
        <v>#N/A</v>
      </c>
      <c r="N845" s="3" t="str">
        <f t="shared" si="55"/>
        <v/>
      </c>
    </row>
    <row r="846" spans="1:14" x14ac:dyDescent="0.2">
      <c r="A846" s="202"/>
      <c r="B846" s="251" t="e">
        <f>VLOOKUP(A846,Adr!A:B,2,FALSE)</f>
        <v>#N/A</v>
      </c>
      <c r="C846" s="236"/>
      <c r="D846" s="224"/>
      <c r="E846" s="209"/>
      <c r="F846" s="202"/>
      <c r="G846" s="205"/>
      <c r="H846" s="205"/>
      <c r="I846" s="230"/>
      <c r="J846" s="203"/>
      <c r="K846" s="5"/>
      <c r="L846" s="203" t="str">
        <f t="shared" si="53"/>
        <v/>
      </c>
      <c r="M846" s="5" t="e">
        <f t="shared" si="54"/>
        <v>#N/A</v>
      </c>
      <c r="N846" s="3" t="str">
        <f t="shared" si="55"/>
        <v/>
      </c>
    </row>
    <row r="847" spans="1:14" x14ac:dyDescent="0.2">
      <c r="A847" s="202"/>
      <c r="B847" s="251" t="e">
        <f>VLOOKUP(A847,Adr!A:B,2,FALSE)</f>
        <v>#N/A</v>
      </c>
      <c r="C847" s="236"/>
      <c r="D847" s="224"/>
      <c r="E847" s="209"/>
      <c r="F847" s="202"/>
      <c r="G847" s="205"/>
      <c r="H847" s="205"/>
      <c r="I847" s="230"/>
      <c r="J847" s="203"/>
      <c r="K847" s="5"/>
      <c r="L847" s="203" t="str">
        <f t="shared" si="53"/>
        <v/>
      </c>
      <c r="M847" s="5" t="e">
        <f t="shared" si="54"/>
        <v>#N/A</v>
      </c>
      <c r="N847" s="3" t="str">
        <f t="shared" si="55"/>
        <v/>
      </c>
    </row>
    <row r="848" spans="1:14" x14ac:dyDescent="0.2">
      <c r="A848" s="242"/>
      <c r="B848" s="251" t="e">
        <f>VLOOKUP(A848,Adr!A:B,2,FALSE)</f>
        <v>#N/A</v>
      </c>
      <c r="C848" s="205"/>
      <c r="D848" s="208"/>
      <c r="E848" s="209"/>
      <c r="F848" s="202"/>
      <c r="G848" s="265"/>
      <c r="H848" s="205"/>
      <c r="I848" s="230"/>
      <c r="J848" s="203"/>
      <c r="K848" s="5"/>
      <c r="L848" s="203" t="str">
        <f t="shared" si="53"/>
        <v/>
      </c>
      <c r="M848" s="5" t="e">
        <f t="shared" si="54"/>
        <v>#N/A</v>
      </c>
      <c r="N848" s="3" t="str">
        <f t="shared" si="55"/>
        <v/>
      </c>
    </row>
    <row r="849" spans="1:14" x14ac:dyDescent="0.2">
      <c r="A849" s="202"/>
      <c r="B849" s="251" t="e">
        <f>VLOOKUP(A849,Adr!A:B,2,FALSE)</f>
        <v>#N/A</v>
      </c>
      <c r="C849" s="227"/>
      <c r="D849" s="208"/>
      <c r="E849" s="209"/>
      <c r="F849" s="202"/>
      <c r="G849" s="205"/>
      <c r="H849" s="205"/>
      <c r="I849" s="230"/>
      <c r="J849" s="203"/>
      <c r="K849" s="5"/>
      <c r="L849" s="203" t="str">
        <f t="shared" si="53"/>
        <v/>
      </c>
      <c r="M849" s="5" t="e">
        <f t="shared" si="54"/>
        <v>#N/A</v>
      </c>
      <c r="N849" s="3" t="str">
        <f t="shared" si="55"/>
        <v/>
      </c>
    </row>
    <row r="850" spans="1:14" x14ac:dyDescent="0.2">
      <c r="A850" s="202"/>
      <c r="B850" s="251" t="e">
        <f>VLOOKUP(A850,Adr!A:B,2,FALSE)</f>
        <v>#N/A</v>
      </c>
      <c r="C850" s="236"/>
      <c r="D850" s="224"/>
      <c r="E850" s="209"/>
      <c r="F850" s="202"/>
      <c r="G850" s="205"/>
      <c r="H850" s="205"/>
      <c r="I850" s="230"/>
      <c r="J850" s="203"/>
      <c r="K850" s="5"/>
      <c r="L850" s="203" t="str">
        <f t="shared" si="53"/>
        <v/>
      </c>
      <c r="M850" s="5" t="e">
        <f t="shared" si="54"/>
        <v>#N/A</v>
      </c>
      <c r="N850" s="3" t="str">
        <f t="shared" si="55"/>
        <v/>
      </c>
    </row>
    <row r="851" spans="1:14" x14ac:dyDescent="0.2">
      <c r="A851" s="202"/>
      <c r="B851" s="251" t="e">
        <f>VLOOKUP(A851,Adr!A:B,2,FALSE)</f>
        <v>#N/A</v>
      </c>
      <c r="C851" s="227"/>
      <c r="D851" s="208"/>
      <c r="E851" s="209"/>
      <c r="F851" s="202"/>
      <c r="G851" s="205"/>
      <c r="H851" s="205"/>
      <c r="I851" s="230"/>
      <c r="J851" s="203"/>
      <c r="K851" s="5"/>
      <c r="L851" s="203" t="str">
        <f t="shared" si="53"/>
        <v/>
      </c>
      <c r="M851" s="5" t="e">
        <f t="shared" si="54"/>
        <v>#N/A</v>
      </c>
      <c r="N851" s="3" t="str">
        <f t="shared" si="55"/>
        <v/>
      </c>
    </row>
    <row r="852" spans="1:14" x14ac:dyDescent="0.2">
      <c r="A852" s="202"/>
      <c r="B852" s="251" t="e">
        <f>VLOOKUP(A852,Adr!A:B,2,FALSE)</f>
        <v>#N/A</v>
      </c>
      <c r="C852" s="227"/>
      <c r="D852" s="208"/>
      <c r="E852" s="209"/>
      <c r="F852" s="202"/>
      <c r="G852" s="205"/>
      <c r="H852" s="205"/>
      <c r="I852" s="230"/>
      <c r="J852" s="203"/>
      <c r="K852" s="5"/>
      <c r="L852" s="203" t="str">
        <f t="shared" si="53"/>
        <v/>
      </c>
      <c r="M852" s="5" t="e">
        <f t="shared" si="54"/>
        <v>#N/A</v>
      </c>
      <c r="N852" s="3" t="str">
        <f t="shared" si="55"/>
        <v/>
      </c>
    </row>
    <row r="853" spans="1:14" x14ac:dyDescent="0.2">
      <c r="A853" s="202"/>
      <c r="B853" s="251" t="e">
        <f>VLOOKUP(A853,Adr!A:B,2,FALSE)</f>
        <v>#N/A</v>
      </c>
      <c r="C853" s="236"/>
      <c r="D853" s="224"/>
      <c r="E853" s="209"/>
      <c r="F853" s="202"/>
      <c r="G853" s="205"/>
      <c r="H853" s="205"/>
      <c r="I853" s="230"/>
      <c r="J853" s="203"/>
      <c r="K853" s="5"/>
      <c r="L853" s="203" t="str">
        <f t="shared" si="53"/>
        <v/>
      </c>
      <c r="M853" s="5" t="e">
        <f t="shared" si="54"/>
        <v>#N/A</v>
      </c>
      <c r="N853" s="3" t="str">
        <f t="shared" si="55"/>
        <v/>
      </c>
    </row>
    <row r="854" spans="1:14" x14ac:dyDescent="0.2">
      <c r="A854" s="202"/>
      <c r="B854" s="251" t="e">
        <f>VLOOKUP(A854,Adr!A:B,2,FALSE)</f>
        <v>#N/A</v>
      </c>
      <c r="C854" s="227"/>
      <c r="D854" s="208"/>
      <c r="E854" s="209"/>
      <c r="F854" s="202"/>
      <c r="G854" s="205"/>
      <c r="H854" s="205"/>
      <c r="I854" s="230"/>
      <c r="J854" s="203"/>
      <c r="K854" s="5"/>
      <c r="L854" s="203" t="str">
        <f t="shared" si="53"/>
        <v/>
      </c>
      <c r="M854" s="5" t="e">
        <f t="shared" si="54"/>
        <v>#N/A</v>
      </c>
      <c r="N854" s="3" t="str">
        <f t="shared" si="55"/>
        <v/>
      </c>
    </row>
    <row r="855" spans="1:14" x14ac:dyDescent="0.2">
      <c r="A855" s="238"/>
      <c r="B855" s="251" t="e">
        <f>VLOOKUP(A855,Adr!A:B,2,FALSE)</f>
        <v>#N/A</v>
      </c>
      <c r="C855" s="205"/>
      <c r="D855" s="208"/>
      <c r="E855" s="209"/>
      <c r="F855" s="202"/>
      <c r="G855" s="265"/>
      <c r="H855" s="205"/>
      <c r="I855" s="230"/>
      <c r="J855" s="203"/>
      <c r="K855" s="5"/>
      <c r="L855" s="203" t="str">
        <f t="shared" si="53"/>
        <v/>
      </c>
      <c r="M855" s="5" t="e">
        <f t="shared" si="54"/>
        <v>#N/A</v>
      </c>
      <c r="N855" s="3" t="str">
        <f t="shared" si="55"/>
        <v/>
      </c>
    </row>
    <row r="856" spans="1:14" x14ac:dyDescent="0.2">
      <c r="A856" s="202"/>
      <c r="B856" s="251" t="e">
        <f>VLOOKUP(A856,Adr!A:B,2,FALSE)</f>
        <v>#N/A</v>
      </c>
      <c r="C856" s="205"/>
      <c r="D856" s="208"/>
      <c r="E856" s="209"/>
      <c r="F856" s="202"/>
      <c r="G856" s="205"/>
      <c r="H856" s="205"/>
      <c r="I856" s="230"/>
      <c r="J856" s="203"/>
      <c r="K856" s="5"/>
      <c r="L856" s="203" t="str">
        <f t="shared" si="53"/>
        <v/>
      </c>
      <c r="M856" s="5" t="e">
        <f t="shared" si="54"/>
        <v>#N/A</v>
      </c>
      <c r="N856" s="3" t="str">
        <f t="shared" si="55"/>
        <v/>
      </c>
    </row>
    <row r="857" spans="1:14" x14ac:dyDescent="0.2">
      <c r="A857" s="202"/>
      <c r="B857" s="251" t="e">
        <f>VLOOKUP(A857,Adr!A:B,2,FALSE)</f>
        <v>#N/A</v>
      </c>
      <c r="C857" s="222"/>
      <c r="D857" s="224"/>
      <c r="E857" s="209"/>
      <c r="F857" s="219"/>
      <c r="G857" s="222"/>
      <c r="H857" s="222"/>
      <c r="I857" s="230"/>
      <c r="J857" s="203"/>
      <c r="K857" s="5"/>
      <c r="L857" s="203" t="str">
        <f t="shared" si="53"/>
        <v/>
      </c>
      <c r="M857" s="5" t="e">
        <f t="shared" si="54"/>
        <v>#N/A</v>
      </c>
      <c r="N857" s="3" t="str">
        <f t="shared" si="55"/>
        <v/>
      </c>
    </row>
    <row r="858" spans="1:14" x14ac:dyDescent="0.2">
      <c r="A858" s="202"/>
      <c r="B858" s="251" t="e">
        <f>VLOOKUP(A858,Adr!A:B,2,FALSE)</f>
        <v>#N/A</v>
      </c>
      <c r="C858" s="222"/>
      <c r="D858" s="224"/>
      <c r="E858" s="209"/>
      <c r="F858" s="219"/>
      <c r="G858" s="222"/>
      <c r="H858" s="222"/>
      <c r="I858" s="230"/>
      <c r="J858" s="203"/>
      <c r="K858" s="5"/>
      <c r="L858" s="203" t="str">
        <f t="shared" si="53"/>
        <v/>
      </c>
      <c r="M858" s="5" t="e">
        <f t="shared" si="54"/>
        <v>#N/A</v>
      </c>
      <c r="N858" s="3" t="str">
        <f t="shared" si="55"/>
        <v/>
      </c>
    </row>
    <row r="859" spans="1:14" x14ac:dyDescent="0.2">
      <c r="A859" s="202"/>
      <c r="B859" s="251" t="e">
        <f>VLOOKUP(A859,Adr!A:B,2,FALSE)</f>
        <v>#N/A</v>
      </c>
      <c r="C859" s="205"/>
      <c r="D859" s="208"/>
      <c r="E859" s="209"/>
      <c r="F859" s="202"/>
      <c r="G859" s="205"/>
      <c r="H859" s="205"/>
      <c r="I859" s="230"/>
      <c r="J859" s="203"/>
      <c r="K859" s="5"/>
      <c r="L859" s="203" t="str">
        <f t="shared" si="53"/>
        <v/>
      </c>
      <c r="M859" s="5" t="e">
        <f t="shared" si="54"/>
        <v>#N/A</v>
      </c>
      <c r="N859" s="3" t="str">
        <f t="shared" si="55"/>
        <v/>
      </c>
    </row>
    <row r="860" spans="1:14" x14ac:dyDescent="0.2">
      <c r="A860" s="219"/>
      <c r="B860" s="251" t="e">
        <f>VLOOKUP(A860,Adr!A:B,2,FALSE)</f>
        <v>#N/A</v>
      </c>
      <c r="C860" s="222"/>
      <c r="D860" s="224"/>
      <c r="E860" s="209"/>
      <c r="F860" s="219"/>
      <c r="G860" s="205"/>
      <c r="H860" s="222"/>
      <c r="I860" s="230"/>
      <c r="J860" s="203"/>
      <c r="K860" s="5"/>
      <c r="L860" s="203" t="str">
        <f t="shared" si="53"/>
        <v/>
      </c>
      <c r="M860" s="5" t="e">
        <f t="shared" si="54"/>
        <v>#N/A</v>
      </c>
      <c r="N860" s="3" t="str">
        <f t="shared" si="55"/>
        <v/>
      </c>
    </row>
    <row r="861" spans="1:14" x14ac:dyDescent="0.2">
      <c r="A861" s="202"/>
      <c r="B861" s="251" t="e">
        <f>VLOOKUP(A861,Adr!A:B,2,FALSE)</f>
        <v>#N/A</v>
      </c>
      <c r="C861" s="222"/>
      <c r="D861" s="224"/>
      <c r="E861" s="209"/>
      <c r="F861" s="219"/>
      <c r="G861" s="222"/>
      <c r="H861" s="222"/>
      <c r="I861" s="230"/>
      <c r="J861" s="203"/>
      <c r="K861" s="5"/>
      <c r="L861" s="203" t="str">
        <f t="shared" si="53"/>
        <v/>
      </c>
      <c r="M861" s="5" t="e">
        <f t="shared" si="54"/>
        <v>#N/A</v>
      </c>
      <c r="N861" s="3" t="str">
        <f t="shared" si="55"/>
        <v/>
      </c>
    </row>
    <row r="862" spans="1:14" x14ac:dyDescent="0.2">
      <c r="A862" s="202"/>
      <c r="B862" s="251" t="e">
        <f>VLOOKUP(A862,Adr!A:B,2,FALSE)</f>
        <v>#N/A</v>
      </c>
      <c r="C862" s="227"/>
      <c r="D862" s="208"/>
      <c r="E862" s="209"/>
      <c r="F862" s="219"/>
      <c r="G862" s="222"/>
      <c r="H862" s="222"/>
      <c r="I862" s="210"/>
      <c r="J862" s="203"/>
      <c r="K862" s="5"/>
      <c r="L862" s="203" t="str">
        <f t="shared" si="53"/>
        <v/>
      </c>
      <c r="M862" s="5" t="e">
        <f t="shared" si="54"/>
        <v>#N/A</v>
      </c>
      <c r="N862" s="3" t="str">
        <f t="shared" si="55"/>
        <v/>
      </c>
    </row>
    <row r="863" spans="1:14" x14ac:dyDescent="0.2">
      <c r="A863" s="202"/>
      <c r="B863" s="251" t="e">
        <f>VLOOKUP(A863,Adr!A:B,2,FALSE)</f>
        <v>#N/A</v>
      </c>
      <c r="C863" s="227"/>
      <c r="D863" s="208"/>
      <c r="E863" s="209"/>
      <c r="F863" s="219"/>
      <c r="G863" s="222"/>
      <c r="H863" s="222"/>
      <c r="I863" s="210"/>
      <c r="J863" s="203"/>
      <c r="K863" s="5"/>
      <c r="L863" s="203" t="str">
        <f t="shared" si="53"/>
        <v/>
      </c>
      <c r="M863" s="5" t="e">
        <f t="shared" si="54"/>
        <v>#N/A</v>
      </c>
      <c r="N863" s="3" t="str">
        <f t="shared" si="55"/>
        <v/>
      </c>
    </row>
    <row r="864" spans="1:14" x14ac:dyDescent="0.2">
      <c r="A864" s="202"/>
      <c r="B864" s="251" t="e">
        <f>VLOOKUP(A864,Adr!A:B,2,FALSE)</f>
        <v>#N/A</v>
      </c>
      <c r="C864" s="236"/>
      <c r="D864" s="223"/>
      <c r="E864" s="209"/>
      <c r="F864" s="202"/>
      <c r="G864" s="205"/>
      <c r="H864" s="205"/>
      <c r="I864" s="210"/>
      <c r="J864" s="203"/>
      <c r="K864" s="5"/>
      <c r="L864" s="203" t="str">
        <f t="shared" si="53"/>
        <v/>
      </c>
      <c r="M864" s="5" t="e">
        <f t="shared" si="54"/>
        <v>#N/A</v>
      </c>
      <c r="N864" s="3" t="str">
        <f t="shared" si="55"/>
        <v/>
      </c>
    </row>
    <row r="865" spans="1:14" x14ac:dyDescent="0.2">
      <c r="A865" s="202"/>
      <c r="B865" s="251" t="e">
        <f>VLOOKUP(A865,Adr!A:B,2,FALSE)</f>
        <v>#N/A</v>
      </c>
      <c r="C865" s="236"/>
      <c r="D865" s="223"/>
      <c r="E865" s="209"/>
      <c r="F865" s="202"/>
      <c r="G865" s="205"/>
      <c r="H865" s="205"/>
      <c r="I865" s="210"/>
      <c r="J865" s="203"/>
      <c r="K865" s="5"/>
      <c r="L865" s="203" t="str">
        <f t="shared" si="53"/>
        <v/>
      </c>
      <c r="M865" s="5" t="e">
        <f t="shared" si="54"/>
        <v>#N/A</v>
      </c>
      <c r="N865" s="3" t="str">
        <f t="shared" si="55"/>
        <v/>
      </c>
    </row>
    <row r="866" spans="1:14" x14ac:dyDescent="0.2">
      <c r="A866" s="202"/>
      <c r="B866" s="251" t="e">
        <f>VLOOKUP(A866,Adr!A:B,2,FALSE)</f>
        <v>#N/A</v>
      </c>
      <c r="C866" s="227"/>
      <c r="D866" s="208"/>
      <c r="E866" s="209"/>
      <c r="F866" s="202"/>
      <c r="G866" s="205"/>
      <c r="H866" s="205"/>
      <c r="I866" s="230"/>
      <c r="J866" s="203"/>
      <c r="K866" s="5"/>
      <c r="L866" s="203" t="str">
        <f t="shared" si="53"/>
        <v/>
      </c>
      <c r="M866" s="5" t="e">
        <f t="shared" si="54"/>
        <v>#N/A</v>
      </c>
      <c r="N866" s="3" t="str">
        <f t="shared" si="55"/>
        <v/>
      </c>
    </row>
    <row r="867" spans="1:14" x14ac:dyDescent="0.2">
      <c r="A867" s="202"/>
      <c r="B867" s="251" t="e">
        <f>VLOOKUP(A867,Adr!A:B,2,FALSE)</f>
        <v>#N/A</v>
      </c>
      <c r="C867" s="222"/>
      <c r="D867" s="224"/>
      <c r="E867" s="209"/>
      <c r="F867" s="219"/>
      <c r="G867" s="222"/>
      <c r="H867" s="222"/>
      <c r="I867" s="230"/>
      <c r="J867" s="203"/>
      <c r="K867" s="5"/>
      <c r="L867" s="203" t="str">
        <f t="shared" si="53"/>
        <v/>
      </c>
      <c r="M867" s="5" t="e">
        <f t="shared" si="54"/>
        <v>#N/A</v>
      </c>
      <c r="N867" s="3" t="str">
        <f t="shared" si="55"/>
        <v/>
      </c>
    </row>
    <row r="868" spans="1:14" x14ac:dyDescent="0.2">
      <c r="A868" s="202"/>
      <c r="B868" s="251" t="e">
        <f>VLOOKUP(A868,Adr!A:B,2,FALSE)</f>
        <v>#N/A</v>
      </c>
      <c r="C868" s="222"/>
      <c r="D868" s="224"/>
      <c r="E868" s="209"/>
      <c r="F868" s="219"/>
      <c r="G868" s="222"/>
      <c r="H868" s="222"/>
      <c r="I868" s="230"/>
      <c r="J868" s="203"/>
      <c r="K868" s="5"/>
      <c r="L868" s="203" t="str">
        <f t="shared" si="53"/>
        <v/>
      </c>
      <c r="M868" s="5" t="e">
        <f t="shared" si="54"/>
        <v>#N/A</v>
      </c>
      <c r="N868" s="3" t="str">
        <f t="shared" si="55"/>
        <v/>
      </c>
    </row>
    <row r="869" spans="1:14" x14ac:dyDescent="0.2">
      <c r="A869" s="202"/>
      <c r="B869" s="251" t="e">
        <f>VLOOKUP(A869,Adr!A:B,2,FALSE)</f>
        <v>#N/A</v>
      </c>
      <c r="C869" s="227"/>
      <c r="D869" s="208"/>
      <c r="E869" s="209"/>
      <c r="F869" s="219"/>
      <c r="G869" s="222"/>
      <c r="H869" s="222"/>
      <c r="I869" s="210"/>
      <c r="J869" s="203"/>
      <c r="K869" s="5"/>
      <c r="L869" s="203" t="str">
        <f t="shared" si="53"/>
        <v/>
      </c>
      <c r="M869" s="5" t="e">
        <f t="shared" si="54"/>
        <v>#N/A</v>
      </c>
      <c r="N869" s="3" t="str">
        <f t="shared" si="55"/>
        <v/>
      </c>
    </row>
    <row r="870" spans="1:14" x14ac:dyDescent="0.2">
      <c r="A870" s="202"/>
      <c r="B870" s="251" t="e">
        <f>VLOOKUP(A870,Adr!A:B,2,FALSE)</f>
        <v>#N/A</v>
      </c>
      <c r="C870" s="222"/>
      <c r="D870" s="224"/>
      <c r="E870" s="209"/>
      <c r="F870" s="219"/>
      <c r="G870" s="222"/>
      <c r="H870" s="222"/>
      <c r="I870" s="230"/>
      <c r="J870" s="203"/>
      <c r="K870" s="5"/>
      <c r="L870" s="203" t="str">
        <f t="shared" si="53"/>
        <v/>
      </c>
      <c r="M870" s="5" t="e">
        <f t="shared" si="54"/>
        <v>#N/A</v>
      </c>
      <c r="N870" s="3" t="str">
        <f t="shared" si="55"/>
        <v/>
      </c>
    </row>
    <row r="871" spans="1:14" x14ac:dyDescent="0.2">
      <c r="A871" s="202"/>
      <c r="B871" s="251" t="e">
        <f>VLOOKUP(A871,Adr!A:B,2,FALSE)</f>
        <v>#N/A</v>
      </c>
      <c r="C871" s="222"/>
      <c r="D871" s="224"/>
      <c r="E871" s="209"/>
      <c r="F871" s="219"/>
      <c r="G871" s="222"/>
      <c r="H871" s="222"/>
      <c r="I871" s="230"/>
      <c r="J871" s="203"/>
      <c r="K871" s="5"/>
      <c r="L871" s="203" t="str">
        <f t="shared" si="53"/>
        <v/>
      </c>
      <c r="M871" s="5" t="e">
        <f t="shared" si="54"/>
        <v>#N/A</v>
      </c>
      <c r="N871" s="3" t="str">
        <f t="shared" si="55"/>
        <v/>
      </c>
    </row>
    <row r="872" spans="1:14" x14ac:dyDescent="0.2">
      <c r="A872" s="202"/>
      <c r="B872" s="251" t="e">
        <f>VLOOKUP(A872,Adr!A:B,2,FALSE)</f>
        <v>#N/A</v>
      </c>
      <c r="C872" s="222"/>
      <c r="D872" s="224"/>
      <c r="E872" s="209"/>
      <c r="F872" s="219"/>
      <c r="G872" s="222"/>
      <c r="H872" s="222"/>
      <c r="I872" s="230"/>
      <c r="J872" s="203"/>
      <c r="K872" s="5"/>
      <c r="L872" s="203" t="str">
        <f t="shared" si="53"/>
        <v/>
      </c>
      <c r="M872" s="5" t="e">
        <f t="shared" si="54"/>
        <v>#N/A</v>
      </c>
      <c r="N872" s="3" t="str">
        <f t="shared" si="55"/>
        <v/>
      </c>
    </row>
    <row r="873" spans="1:14" x14ac:dyDescent="0.2">
      <c r="A873" s="202"/>
      <c r="B873" s="251" t="e">
        <f>VLOOKUP(A873,Adr!A:B,2,FALSE)</f>
        <v>#N/A</v>
      </c>
      <c r="C873" s="222"/>
      <c r="D873" s="224"/>
      <c r="E873" s="209"/>
      <c r="F873" s="219"/>
      <c r="G873" s="222"/>
      <c r="H873" s="222"/>
      <c r="I873" s="230"/>
      <c r="J873" s="203"/>
      <c r="K873" s="5"/>
      <c r="L873" s="203" t="str">
        <f t="shared" si="53"/>
        <v/>
      </c>
      <c r="M873" s="5" t="e">
        <f t="shared" si="54"/>
        <v>#N/A</v>
      </c>
      <c r="N873" s="3" t="str">
        <f t="shared" si="55"/>
        <v/>
      </c>
    </row>
    <row r="874" spans="1:14" x14ac:dyDescent="0.2">
      <c r="A874" s="202"/>
      <c r="B874" s="251" t="e">
        <f>VLOOKUP(A874,Adr!A:B,2,FALSE)</f>
        <v>#N/A</v>
      </c>
      <c r="C874" s="227"/>
      <c r="D874" s="208"/>
      <c r="E874" s="209"/>
      <c r="F874" s="219"/>
      <c r="G874" s="222"/>
      <c r="H874" s="222"/>
      <c r="I874" s="210"/>
      <c r="J874" s="203"/>
      <c r="K874" s="5"/>
      <c r="L874" s="203" t="str">
        <f t="shared" si="53"/>
        <v/>
      </c>
      <c r="M874" s="5" t="e">
        <f t="shared" si="54"/>
        <v>#N/A</v>
      </c>
      <c r="N874" s="3" t="str">
        <f t="shared" si="55"/>
        <v/>
      </c>
    </row>
    <row r="875" spans="1:14" x14ac:dyDescent="0.2">
      <c r="A875" s="202"/>
      <c r="B875" s="251" t="e">
        <f>VLOOKUP(A875,Adr!A:B,2,FALSE)</f>
        <v>#N/A</v>
      </c>
      <c r="C875" s="222"/>
      <c r="D875" s="224"/>
      <c r="E875" s="209"/>
      <c r="F875" s="219"/>
      <c r="G875" s="222"/>
      <c r="H875" s="222"/>
      <c r="I875" s="230"/>
      <c r="J875" s="203"/>
      <c r="K875" s="5"/>
      <c r="L875" s="203" t="str">
        <f t="shared" si="53"/>
        <v/>
      </c>
      <c r="M875" s="5" t="e">
        <f t="shared" si="54"/>
        <v>#N/A</v>
      </c>
      <c r="N875" s="3" t="str">
        <f t="shared" si="55"/>
        <v/>
      </c>
    </row>
    <row r="876" spans="1:14" x14ac:dyDescent="0.2">
      <c r="A876" s="202"/>
      <c r="B876" s="251" t="e">
        <f>VLOOKUP(A876,Adr!A:B,2,FALSE)</f>
        <v>#N/A</v>
      </c>
      <c r="C876" s="236"/>
      <c r="D876" s="223"/>
      <c r="E876" s="209"/>
      <c r="F876" s="202"/>
      <c r="G876" s="205"/>
      <c r="H876" s="205"/>
      <c r="I876" s="210"/>
      <c r="J876" s="203"/>
      <c r="K876" s="5"/>
      <c r="L876" s="203" t="str">
        <f t="shared" si="53"/>
        <v/>
      </c>
      <c r="M876" s="5" t="e">
        <f t="shared" si="54"/>
        <v>#N/A</v>
      </c>
      <c r="N876" s="3" t="str">
        <f t="shared" si="55"/>
        <v/>
      </c>
    </row>
    <row r="877" spans="1:14" x14ac:dyDescent="0.2">
      <c r="A877" s="202"/>
      <c r="B877" s="251" t="e">
        <f>VLOOKUP(A877,Adr!A:B,2,FALSE)</f>
        <v>#N/A</v>
      </c>
      <c r="C877" s="227"/>
      <c r="D877" s="208"/>
      <c r="E877" s="209"/>
      <c r="F877" s="202"/>
      <c r="G877" s="205"/>
      <c r="H877" s="205"/>
      <c r="I877" s="230"/>
      <c r="J877" s="203"/>
      <c r="K877" s="5"/>
      <c r="L877" s="203" t="str">
        <f t="shared" si="53"/>
        <v/>
      </c>
      <c r="M877" s="5" t="e">
        <f t="shared" si="54"/>
        <v>#N/A</v>
      </c>
      <c r="N877" s="3" t="str">
        <f t="shared" si="55"/>
        <v/>
      </c>
    </row>
    <row r="878" spans="1:14" x14ac:dyDescent="0.2">
      <c r="A878" s="202"/>
      <c r="B878" s="251" t="e">
        <f>VLOOKUP(A878,Adr!A:B,2,FALSE)</f>
        <v>#N/A</v>
      </c>
      <c r="C878" s="236"/>
      <c r="D878" s="224"/>
      <c r="E878" s="209"/>
      <c r="F878" s="202"/>
      <c r="G878" s="205"/>
      <c r="H878" s="205"/>
      <c r="I878" s="230"/>
      <c r="J878" s="203"/>
      <c r="K878" s="5"/>
      <c r="L878" s="203" t="str">
        <f t="shared" si="53"/>
        <v/>
      </c>
      <c r="M878" s="5" t="e">
        <f t="shared" si="54"/>
        <v>#N/A</v>
      </c>
      <c r="N878" s="3" t="str">
        <f t="shared" si="55"/>
        <v/>
      </c>
    </row>
    <row r="879" spans="1:14" x14ac:dyDescent="0.2">
      <c r="A879" s="202"/>
      <c r="B879" s="251" t="e">
        <f>VLOOKUP(A879,Adr!A:B,2,FALSE)</f>
        <v>#N/A</v>
      </c>
      <c r="C879" s="227"/>
      <c r="D879" s="208"/>
      <c r="E879" s="209"/>
      <c r="F879" s="219"/>
      <c r="G879" s="222"/>
      <c r="H879" s="222"/>
      <c r="I879" s="210"/>
      <c r="J879" s="203"/>
      <c r="K879" s="5"/>
      <c r="L879" s="203" t="str">
        <f t="shared" si="53"/>
        <v/>
      </c>
      <c r="M879" s="5" t="e">
        <f t="shared" si="54"/>
        <v>#N/A</v>
      </c>
      <c r="N879" s="3" t="str">
        <f t="shared" si="55"/>
        <v/>
      </c>
    </row>
    <row r="880" spans="1:14" x14ac:dyDescent="0.2">
      <c r="A880" s="202"/>
      <c r="B880" s="251" t="e">
        <f>VLOOKUP(A880,Adr!A:B,2,FALSE)</f>
        <v>#N/A</v>
      </c>
      <c r="C880" s="227"/>
      <c r="D880" s="208"/>
      <c r="E880" s="209"/>
      <c r="F880" s="219"/>
      <c r="G880" s="222"/>
      <c r="H880" s="222"/>
      <c r="I880" s="210"/>
      <c r="J880" s="203"/>
      <c r="K880" s="5"/>
      <c r="L880" s="203" t="str">
        <f t="shared" si="53"/>
        <v/>
      </c>
      <c r="M880" s="5" t="e">
        <f t="shared" si="54"/>
        <v>#N/A</v>
      </c>
      <c r="N880" s="3" t="str">
        <f t="shared" si="55"/>
        <v/>
      </c>
    </row>
    <row r="881" spans="1:14" x14ac:dyDescent="0.2">
      <c r="A881" s="202"/>
      <c r="B881" s="251" t="e">
        <f>VLOOKUP(A881,Adr!A:B,2,FALSE)</f>
        <v>#N/A</v>
      </c>
      <c r="C881" s="222"/>
      <c r="D881" s="224"/>
      <c r="E881" s="209"/>
      <c r="F881" s="219"/>
      <c r="G881" s="222"/>
      <c r="H881" s="222"/>
      <c r="I881" s="230"/>
      <c r="J881" s="203"/>
      <c r="K881" s="5"/>
      <c r="L881" s="203" t="str">
        <f t="shared" si="53"/>
        <v/>
      </c>
      <c r="M881" s="5" t="e">
        <f t="shared" si="54"/>
        <v>#N/A</v>
      </c>
      <c r="N881" s="3" t="str">
        <f t="shared" si="55"/>
        <v/>
      </c>
    </row>
    <row r="882" spans="1:14" x14ac:dyDescent="0.2">
      <c r="A882" s="202"/>
      <c r="B882" s="251" t="e">
        <f>VLOOKUP(A882,Adr!A:B,2,FALSE)</f>
        <v>#N/A</v>
      </c>
      <c r="C882" s="205"/>
      <c r="D882" s="208"/>
      <c r="E882" s="209"/>
      <c r="F882" s="202"/>
      <c r="G882" s="205"/>
      <c r="H882" s="205"/>
      <c r="I882" s="230"/>
      <c r="J882" s="203"/>
      <c r="K882" s="5"/>
      <c r="L882" s="203" t="str">
        <f t="shared" si="53"/>
        <v/>
      </c>
      <c r="M882" s="5" t="e">
        <f t="shared" si="54"/>
        <v>#N/A</v>
      </c>
      <c r="N882" s="3" t="str">
        <f t="shared" si="55"/>
        <v/>
      </c>
    </row>
    <row r="883" spans="1:14" x14ac:dyDescent="0.2">
      <c r="A883" s="202"/>
      <c r="B883" s="251" t="e">
        <f>VLOOKUP(A883,Adr!A:B,2,FALSE)</f>
        <v>#N/A</v>
      </c>
      <c r="C883" s="236"/>
      <c r="D883" s="223"/>
      <c r="E883" s="209"/>
      <c r="F883" s="202"/>
      <c r="G883" s="205"/>
      <c r="H883" s="205"/>
      <c r="I883" s="210"/>
      <c r="J883" s="203"/>
      <c r="K883" s="5"/>
      <c r="L883" s="203" t="str">
        <f t="shared" si="53"/>
        <v/>
      </c>
      <c r="M883" s="5" t="e">
        <f t="shared" si="54"/>
        <v>#N/A</v>
      </c>
      <c r="N883" s="3" t="str">
        <f t="shared" si="55"/>
        <v/>
      </c>
    </row>
    <row r="884" spans="1:14" x14ac:dyDescent="0.2">
      <c r="A884" s="202"/>
      <c r="B884" s="251" t="e">
        <f>VLOOKUP(A884,Adr!A:B,2,FALSE)</f>
        <v>#N/A</v>
      </c>
      <c r="C884" s="236"/>
      <c r="D884" s="223"/>
      <c r="E884" s="209"/>
      <c r="F884" s="202"/>
      <c r="G884" s="205"/>
      <c r="H884" s="205"/>
      <c r="I884" s="210"/>
      <c r="J884" s="203"/>
      <c r="K884" s="5"/>
      <c r="L884" s="203" t="str">
        <f t="shared" si="53"/>
        <v/>
      </c>
      <c r="M884" s="5" t="e">
        <f t="shared" si="54"/>
        <v>#N/A</v>
      </c>
      <c r="N884" s="3" t="str">
        <f t="shared" si="55"/>
        <v/>
      </c>
    </row>
    <row r="885" spans="1:14" x14ac:dyDescent="0.2">
      <c r="A885" s="219"/>
      <c r="B885" s="251" t="e">
        <f>VLOOKUP(A885,Adr!A:B,2,FALSE)</f>
        <v>#N/A</v>
      </c>
      <c r="C885" s="222"/>
      <c r="D885" s="224"/>
      <c r="E885" s="209"/>
      <c r="F885" s="219"/>
      <c r="G885" s="222"/>
      <c r="H885" s="222"/>
      <c r="I885" s="230"/>
      <c r="J885" s="203"/>
      <c r="K885" s="5"/>
      <c r="L885" s="203" t="str">
        <f t="shared" si="53"/>
        <v/>
      </c>
      <c r="M885" s="5" t="e">
        <f t="shared" si="54"/>
        <v>#N/A</v>
      </c>
      <c r="N885" s="3" t="str">
        <f t="shared" si="55"/>
        <v/>
      </c>
    </row>
    <row r="886" spans="1:14" x14ac:dyDescent="0.2">
      <c r="A886" s="242"/>
      <c r="B886" s="251" t="e">
        <f>VLOOKUP(A886,Adr!A:B,2,FALSE)</f>
        <v>#N/A</v>
      </c>
      <c r="C886" s="205"/>
      <c r="D886" s="208"/>
      <c r="E886" s="209"/>
      <c r="F886" s="202"/>
      <c r="G886" s="265"/>
      <c r="H886" s="205"/>
      <c r="I886" s="230"/>
      <c r="J886" s="203"/>
      <c r="K886" s="5"/>
      <c r="L886" s="203" t="str">
        <f t="shared" si="53"/>
        <v/>
      </c>
      <c r="M886" s="5" t="e">
        <f t="shared" si="54"/>
        <v>#N/A</v>
      </c>
      <c r="N886" s="3" t="str">
        <f t="shared" si="55"/>
        <v/>
      </c>
    </row>
    <row r="887" spans="1:14" x14ac:dyDescent="0.2">
      <c r="A887" s="202"/>
      <c r="B887" s="251" t="e">
        <f>VLOOKUP(A887,Adr!A:B,2,FALSE)</f>
        <v>#N/A</v>
      </c>
      <c r="C887" s="227"/>
      <c r="D887" s="208"/>
      <c r="E887" s="209"/>
      <c r="F887" s="202"/>
      <c r="G887" s="205"/>
      <c r="H887" s="205"/>
      <c r="I887" s="230"/>
      <c r="J887" s="203"/>
      <c r="K887" s="5"/>
      <c r="L887" s="203" t="str">
        <f t="shared" si="53"/>
        <v/>
      </c>
      <c r="M887" s="5" t="e">
        <f t="shared" si="54"/>
        <v>#N/A</v>
      </c>
      <c r="N887" s="3" t="str">
        <f t="shared" si="55"/>
        <v/>
      </c>
    </row>
    <row r="888" spans="1:14" x14ac:dyDescent="0.2">
      <c r="A888" s="238"/>
      <c r="B888" s="251" t="e">
        <f>VLOOKUP(A888,Adr!A:B,2,FALSE)</f>
        <v>#N/A</v>
      </c>
      <c r="C888" s="205"/>
      <c r="D888" s="208"/>
      <c r="E888" s="209"/>
      <c r="F888" s="202"/>
      <c r="G888" s="265"/>
      <c r="H888" s="205"/>
      <c r="I888" s="230"/>
      <c r="J888" s="203"/>
      <c r="K888" s="5"/>
      <c r="L888" s="203" t="str">
        <f t="shared" si="53"/>
        <v/>
      </c>
      <c r="M888" s="5" t="e">
        <f t="shared" si="54"/>
        <v>#N/A</v>
      </c>
      <c r="N888" s="3" t="str">
        <f t="shared" si="55"/>
        <v/>
      </c>
    </row>
    <row r="889" spans="1:14" x14ac:dyDescent="0.2">
      <c r="A889" s="238"/>
      <c r="B889" s="251" t="e">
        <f>VLOOKUP(A889,Adr!A:B,2,FALSE)</f>
        <v>#N/A</v>
      </c>
      <c r="C889" s="205"/>
      <c r="D889" s="208"/>
      <c r="E889" s="209"/>
      <c r="F889" s="202"/>
      <c r="G889" s="265"/>
      <c r="H889" s="205"/>
      <c r="I889" s="230"/>
      <c r="J889" s="203"/>
      <c r="K889" s="5"/>
      <c r="L889" s="203" t="str">
        <f t="shared" si="53"/>
        <v/>
      </c>
      <c r="M889" s="5" t="e">
        <f t="shared" si="54"/>
        <v>#N/A</v>
      </c>
      <c r="N889" s="3" t="str">
        <f t="shared" si="55"/>
        <v/>
      </c>
    </row>
    <row r="890" spans="1:14" x14ac:dyDescent="0.2">
      <c r="A890" s="219"/>
      <c r="B890" s="251" t="e">
        <f>VLOOKUP(A890,Adr!A:B,2,FALSE)</f>
        <v>#N/A</v>
      </c>
      <c r="C890" s="222"/>
      <c r="D890" s="224"/>
      <c r="E890" s="209"/>
      <c r="F890" s="219"/>
      <c r="G890" s="222"/>
      <c r="H890" s="222"/>
      <c r="I890" s="230"/>
      <c r="J890" s="203"/>
      <c r="K890" s="5"/>
      <c r="L890" s="203" t="str">
        <f t="shared" si="53"/>
        <v/>
      </c>
      <c r="M890" s="5" t="e">
        <f t="shared" si="54"/>
        <v>#N/A</v>
      </c>
      <c r="N890" s="3" t="str">
        <f t="shared" si="55"/>
        <v/>
      </c>
    </row>
    <row r="891" spans="1:14" x14ac:dyDescent="0.2">
      <c r="A891" s="202"/>
      <c r="B891" s="251" t="e">
        <f>VLOOKUP(A891,Adr!A:B,2,FALSE)</f>
        <v>#N/A</v>
      </c>
      <c r="C891" s="227"/>
      <c r="D891" s="208"/>
      <c r="E891" s="209"/>
      <c r="F891" s="219"/>
      <c r="G891" s="222"/>
      <c r="H891" s="222"/>
      <c r="I891" s="210"/>
      <c r="J891" s="203"/>
      <c r="K891" s="5"/>
      <c r="L891" s="203" t="str">
        <f t="shared" si="53"/>
        <v/>
      </c>
      <c r="M891" s="5" t="e">
        <f t="shared" si="54"/>
        <v>#N/A</v>
      </c>
      <c r="N891" s="3" t="str">
        <f t="shared" si="55"/>
        <v/>
      </c>
    </row>
    <row r="892" spans="1:14" x14ac:dyDescent="0.2">
      <c r="A892" s="202"/>
      <c r="B892" s="251" t="e">
        <f>VLOOKUP(A892,Adr!A:B,2,FALSE)</f>
        <v>#N/A</v>
      </c>
      <c r="C892" s="227"/>
      <c r="D892" s="208"/>
      <c r="E892" s="209"/>
      <c r="F892" s="219"/>
      <c r="G892" s="222"/>
      <c r="H892" s="222"/>
      <c r="I892" s="210"/>
      <c r="J892" s="203"/>
      <c r="K892" s="5"/>
      <c r="L892" s="203" t="str">
        <f t="shared" si="53"/>
        <v/>
      </c>
      <c r="M892" s="5" t="e">
        <f t="shared" si="54"/>
        <v>#N/A</v>
      </c>
      <c r="N892" s="3" t="str">
        <f t="shared" si="55"/>
        <v/>
      </c>
    </row>
    <row r="893" spans="1:14" x14ac:dyDescent="0.2">
      <c r="A893" s="202"/>
      <c r="B893" s="251" t="e">
        <f>VLOOKUP(A893,Adr!A:B,2,FALSE)</f>
        <v>#N/A</v>
      </c>
      <c r="C893" s="205"/>
      <c r="D893" s="208"/>
      <c r="E893" s="209"/>
      <c r="F893" s="202"/>
      <c r="G893" s="205"/>
      <c r="H893" s="205"/>
      <c r="I893" s="230"/>
      <c r="J893" s="203"/>
      <c r="K893" s="5"/>
      <c r="L893" s="203" t="str">
        <f t="shared" si="53"/>
        <v/>
      </c>
      <c r="M893" s="5" t="e">
        <f t="shared" si="54"/>
        <v>#N/A</v>
      </c>
      <c r="N893" s="3" t="str">
        <f t="shared" si="55"/>
        <v/>
      </c>
    </row>
    <row r="894" spans="1:14" x14ac:dyDescent="0.2">
      <c r="A894" s="202"/>
      <c r="B894" s="251" t="e">
        <f>VLOOKUP(A894,Adr!A:B,2,FALSE)</f>
        <v>#N/A</v>
      </c>
      <c r="C894" s="222"/>
      <c r="D894" s="224"/>
      <c r="E894" s="209"/>
      <c r="F894" s="219"/>
      <c r="G894" s="222"/>
      <c r="H894" s="222"/>
      <c r="I894" s="230"/>
      <c r="J894" s="203"/>
      <c r="K894" s="5"/>
      <c r="L894" s="203" t="str">
        <f t="shared" si="53"/>
        <v/>
      </c>
      <c r="M894" s="5" t="e">
        <f t="shared" si="54"/>
        <v>#N/A</v>
      </c>
      <c r="N894" s="3" t="str">
        <f t="shared" si="55"/>
        <v/>
      </c>
    </row>
    <row r="895" spans="1:14" x14ac:dyDescent="0.2">
      <c r="A895" s="202"/>
      <c r="B895" s="251" t="e">
        <f>VLOOKUP(A895,Adr!A:B,2,FALSE)</f>
        <v>#N/A</v>
      </c>
      <c r="C895" s="222"/>
      <c r="D895" s="224"/>
      <c r="E895" s="209"/>
      <c r="F895" s="219"/>
      <c r="G895" s="222"/>
      <c r="H895" s="222"/>
      <c r="I895" s="230"/>
      <c r="J895" s="203"/>
      <c r="K895" s="5"/>
      <c r="L895" s="203" t="str">
        <f t="shared" si="53"/>
        <v/>
      </c>
      <c r="M895" s="5" t="e">
        <f t="shared" si="54"/>
        <v>#N/A</v>
      </c>
      <c r="N895" s="3" t="str">
        <f t="shared" si="55"/>
        <v/>
      </c>
    </row>
    <row r="896" spans="1:14" x14ac:dyDescent="0.2">
      <c r="A896" s="202"/>
      <c r="B896" s="251" t="e">
        <f>VLOOKUP(A896,Adr!A:B,2,FALSE)</f>
        <v>#N/A</v>
      </c>
      <c r="C896" s="227"/>
      <c r="D896" s="208"/>
      <c r="E896" s="209"/>
      <c r="F896" s="219"/>
      <c r="G896" s="222"/>
      <c r="H896" s="222"/>
      <c r="I896" s="210"/>
      <c r="J896" s="203"/>
      <c r="K896" s="5"/>
      <c r="L896" s="203" t="str">
        <f t="shared" si="53"/>
        <v/>
      </c>
      <c r="M896" s="5" t="e">
        <f t="shared" si="54"/>
        <v>#N/A</v>
      </c>
      <c r="N896" s="3" t="str">
        <f t="shared" si="55"/>
        <v/>
      </c>
    </row>
    <row r="897" spans="1:14" x14ac:dyDescent="0.2">
      <c r="A897" s="219"/>
      <c r="B897" s="251" t="e">
        <f>VLOOKUP(A897,Adr!A:B,2,FALSE)</f>
        <v>#N/A</v>
      </c>
      <c r="C897" s="222"/>
      <c r="D897" s="224"/>
      <c r="E897" s="292"/>
      <c r="F897" s="219"/>
      <c r="G897" s="222"/>
      <c r="H897" s="222"/>
      <c r="I897" s="230"/>
      <c r="J897" s="203"/>
      <c r="K897" s="5"/>
      <c r="L897" s="203" t="str">
        <f t="shared" si="53"/>
        <v/>
      </c>
      <c r="M897" s="5" t="e">
        <f t="shared" si="54"/>
        <v>#N/A</v>
      </c>
      <c r="N897" s="3" t="str">
        <f t="shared" si="55"/>
        <v/>
      </c>
    </row>
    <row r="898" spans="1:14" x14ac:dyDescent="0.2">
      <c r="A898" s="219"/>
      <c r="B898" s="251" t="e">
        <f>VLOOKUP(A898,Adr!A:B,2,FALSE)</f>
        <v>#N/A</v>
      </c>
      <c r="C898" s="222"/>
      <c r="D898" s="224"/>
      <c r="E898" s="292"/>
      <c r="F898" s="219"/>
      <c r="G898" s="222"/>
      <c r="H898" s="222"/>
      <c r="I898" s="230"/>
      <c r="J898" s="203"/>
      <c r="K898" s="5"/>
      <c r="L898" s="203" t="str">
        <f t="shared" si="53"/>
        <v/>
      </c>
      <c r="M898" s="5" t="e">
        <f t="shared" si="54"/>
        <v>#N/A</v>
      </c>
      <c r="N898" s="3" t="str">
        <f t="shared" si="55"/>
        <v/>
      </c>
    </row>
    <row r="899" spans="1:14" x14ac:dyDescent="0.2">
      <c r="A899" s="219"/>
      <c r="B899" s="251" t="e">
        <f>VLOOKUP(A899,Adr!A:B,2,FALSE)</f>
        <v>#N/A</v>
      </c>
      <c r="C899" s="222"/>
      <c r="D899" s="224"/>
      <c r="E899" s="292"/>
      <c r="F899" s="219"/>
      <c r="G899" s="222"/>
      <c r="H899" s="222"/>
      <c r="I899" s="230"/>
      <c r="J899" s="203"/>
      <c r="K899" s="5"/>
      <c r="L899" s="203" t="str">
        <f t="shared" si="53"/>
        <v/>
      </c>
      <c r="M899" s="5" t="e">
        <f t="shared" si="54"/>
        <v>#N/A</v>
      </c>
      <c r="N899" s="3" t="str">
        <f t="shared" si="55"/>
        <v/>
      </c>
    </row>
    <row r="900" spans="1:14" x14ac:dyDescent="0.2">
      <c r="A900" s="219"/>
      <c r="B900" s="251" t="e">
        <f>VLOOKUP(A900,Adr!A:B,2,FALSE)</f>
        <v>#N/A</v>
      </c>
      <c r="C900" s="222"/>
      <c r="D900" s="224"/>
      <c r="E900" s="292"/>
      <c r="F900" s="219"/>
      <c r="G900" s="222"/>
      <c r="H900" s="222"/>
      <c r="I900" s="230"/>
      <c r="J900" s="203"/>
      <c r="K900" s="5"/>
      <c r="L900" s="203" t="str">
        <f t="shared" si="53"/>
        <v/>
      </c>
      <c r="M900" s="5" t="e">
        <f t="shared" si="54"/>
        <v>#N/A</v>
      </c>
      <c r="N900" s="3" t="str">
        <f t="shared" si="55"/>
        <v/>
      </c>
    </row>
    <row r="901" spans="1:14" x14ac:dyDescent="0.2">
      <c r="A901" s="219"/>
      <c r="B901" s="251" t="e">
        <f>VLOOKUP(A901,Adr!A:B,2,FALSE)</f>
        <v>#N/A</v>
      </c>
      <c r="C901" s="222"/>
      <c r="D901" s="224"/>
      <c r="E901" s="292"/>
      <c r="F901" s="219"/>
      <c r="G901" s="222"/>
      <c r="H901" s="222"/>
      <c r="I901" s="230"/>
      <c r="J901" s="203"/>
      <c r="K901" s="5"/>
      <c r="L901" s="203" t="str">
        <f t="shared" ref="L901:L931" si="56">A901&amp;G901&amp;H901</f>
        <v/>
      </c>
      <c r="M901" s="5" t="e">
        <f t="shared" ref="M901:M931" si="57">B901&amp;F901&amp;H901&amp;C901</f>
        <v>#N/A</v>
      </c>
      <c r="N901" s="3" t="str">
        <f t="shared" ref="N901:N931" si="58">+I901&amp;H901</f>
        <v/>
      </c>
    </row>
    <row r="902" spans="1:14" x14ac:dyDescent="0.2">
      <c r="A902" s="219"/>
      <c r="B902" s="251" t="e">
        <f>VLOOKUP(A902,Adr!A:B,2,FALSE)</f>
        <v>#N/A</v>
      </c>
      <c r="C902" s="222"/>
      <c r="D902" s="224"/>
      <c r="E902" s="292"/>
      <c r="F902" s="219"/>
      <c r="G902" s="222"/>
      <c r="H902" s="222"/>
      <c r="I902" s="230"/>
      <c r="J902" s="203"/>
      <c r="K902" s="5"/>
      <c r="L902" s="203" t="str">
        <f t="shared" si="56"/>
        <v/>
      </c>
      <c r="M902" s="5" t="e">
        <f t="shared" si="57"/>
        <v>#N/A</v>
      </c>
      <c r="N902" s="3" t="str">
        <f t="shared" si="58"/>
        <v/>
      </c>
    </row>
    <row r="903" spans="1:14" x14ac:dyDescent="0.2">
      <c r="A903" s="219"/>
      <c r="B903" s="251" t="e">
        <f>VLOOKUP(A903,Adr!A:B,2,FALSE)</f>
        <v>#N/A</v>
      </c>
      <c r="C903" s="222"/>
      <c r="D903" s="224"/>
      <c r="E903" s="292"/>
      <c r="F903" s="219"/>
      <c r="G903" s="222"/>
      <c r="H903" s="222"/>
      <c r="I903" s="230"/>
      <c r="J903" s="203"/>
      <c r="K903" s="5"/>
      <c r="L903" s="203" t="str">
        <f t="shared" si="56"/>
        <v/>
      </c>
      <c r="M903" s="5" t="e">
        <f t="shared" si="57"/>
        <v>#N/A</v>
      </c>
      <c r="N903" s="3" t="str">
        <f t="shared" si="58"/>
        <v/>
      </c>
    </row>
    <row r="904" spans="1:14" x14ac:dyDescent="0.2">
      <c r="A904" s="219"/>
      <c r="B904" s="251" t="e">
        <f>VLOOKUP(A904,Adr!A:B,2,FALSE)</f>
        <v>#N/A</v>
      </c>
      <c r="C904" s="222"/>
      <c r="D904" s="224"/>
      <c r="E904" s="292"/>
      <c r="F904" s="219"/>
      <c r="G904" s="222"/>
      <c r="H904" s="222"/>
      <c r="I904" s="230"/>
      <c r="J904" s="203"/>
      <c r="K904" s="5"/>
      <c r="L904" s="203" t="str">
        <f t="shared" si="56"/>
        <v/>
      </c>
      <c r="M904" s="5" t="e">
        <f t="shared" si="57"/>
        <v>#N/A</v>
      </c>
      <c r="N904" s="3" t="str">
        <f t="shared" si="58"/>
        <v/>
      </c>
    </row>
    <row r="905" spans="1:14" x14ac:dyDescent="0.2">
      <c r="A905" s="219"/>
      <c r="B905" s="251" t="e">
        <f>VLOOKUP(A905,Adr!A:B,2,FALSE)</f>
        <v>#N/A</v>
      </c>
      <c r="C905" s="222"/>
      <c r="D905" s="224"/>
      <c r="E905" s="292"/>
      <c r="F905" s="219"/>
      <c r="G905" s="222"/>
      <c r="H905" s="222"/>
      <c r="I905" s="230"/>
      <c r="J905" s="203"/>
      <c r="K905" s="5"/>
      <c r="L905" s="203" t="str">
        <f t="shared" si="56"/>
        <v/>
      </c>
      <c r="M905" s="5" t="e">
        <f t="shared" si="57"/>
        <v>#N/A</v>
      </c>
      <c r="N905" s="3" t="str">
        <f t="shared" si="58"/>
        <v/>
      </c>
    </row>
    <row r="906" spans="1:14" x14ac:dyDescent="0.2">
      <c r="A906" s="219"/>
      <c r="B906" s="251" t="e">
        <f>VLOOKUP(A906,Adr!A:B,2,FALSE)</f>
        <v>#N/A</v>
      </c>
      <c r="C906" s="222"/>
      <c r="D906" s="224"/>
      <c r="E906" s="292"/>
      <c r="F906" s="219"/>
      <c r="G906" s="222"/>
      <c r="H906" s="222"/>
      <c r="I906" s="230"/>
      <c r="J906" s="203"/>
      <c r="K906" s="5"/>
      <c r="L906" s="203" t="str">
        <f t="shared" si="56"/>
        <v/>
      </c>
      <c r="M906" s="5" t="e">
        <f t="shared" si="57"/>
        <v>#N/A</v>
      </c>
      <c r="N906" s="3" t="str">
        <f t="shared" si="58"/>
        <v/>
      </c>
    </row>
    <row r="907" spans="1:14" x14ac:dyDescent="0.2">
      <c r="A907" s="219"/>
      <c r="B907" s="251" t="e">
        <f>VLOOKUP(A907,Adr!A:B,2,FALSE)</f>
        <v>#N/A</v>
      </c>
      <c r="C907" s="222"/>
      <c r="D907" s="224"/>
      <c r="E907" s="292"/>
      <c r="F907" s="219"/>
      <c r="G907" s="222"/>
      <c r="H907" s="222"/>
      <c r="I907" s="230"/>
      <c r="J907" s="203"/>
      <c r="K907" s="5"/>
      <c r="L907" s="203" t="str">
        <f t="shared" si="56"/>
        <v/>
      </c>
      <c r="M907" s="5" t="e">
        <f t="shared" si="57"/>
        <v>#N/A</v>
      </c>
      <c r="N907" s="3" t="str">
        <f t="shared" si="58"/>
        <v/>
      </c>
    </row>
    <row r="908" spans="1:14" x14ac:dyDescent="0.2">
      <c r="A908" s="219"/>
      <c r="B908" s="251" t="e">
        <f>VLOOKUP(A908,Adr!A:B,2,FALSE)</f>
        <v>#N/A</v>
      </c>
      <c r="C908" s="222"/>
      <c r="D908" s="224"/>
      <c r="E908" s="292"/>
      <c r="F908" s="219"/>
      <c r="G908" s="222"/>
      <c r="H908" s="222"/>
      <c r="I908" s="230"/>
      <c r="J908" s="203"/>
      <c r="K908" s="5"/>
      <c r="L908" s="203" t="str">
        <f t="shared" si="56"/>
        <v/>
      </c>
      <c r="M908" s="5" t="e">
        <f t="shared" si="57"/>
        <v>#N/A</v>
      </c>
      <c r="N908" s="3" t="str">
        <f t="shared" si="58"/>
        <v/>
      </c>
    </row>
    <row r="909" spans="1:14" x14ac:dyDescent="0.2">
      <c r="A909" s="219"/>
      <c r="B909" s="251" t="e">
        <f>VLOOKUP(A909,Adr!A:B,2,FALSE)</f>
        <v>#N/A</v>
      </c>
      <c r="C909" s="222"/>
      <c r="D909" s="224"/>
      <c r="E909" s="292"/>
      <c r="F909" s="219"/>
      <c r="G909" s="222"/>
      <c r="H909" s="222"/>
      <c r="I909" s="230"/>
      <c r="J909" s="203"/>
      <c r="K909" s="5"/>
      <c r="L909" s="203" t="str">
        <f t="shared" si="56"/>
        <v/>
      </c>
      <c r="M909" s="5" t="e">
        <f t="shared" si="57"/>
        <v>#N/A</v>
      </c>
      <c r="N909" s="3" t="str">
        <f t="shared" si="58"/>
        <v/>
      </c>
    </row>
    <row r="910" spans="1:14" x14ac:dyDescent="0.2">
      <c r="A910" s="219"/>
      <c r="B910" s="251" t="e">
        <f>VLOOKUP(A910,Adr!A:B,2,FALSE)</f>
        <v>#N/A</v>
      </c>
      <c r="C910" s="222"/>
      <c r="D910" s="224"/>
      <c r="E910" s="292"/>
      <c r="F910" s="219"/>
      <c r="G910" s="222"/>
      <c r="H910" s="222"/>
      <c r="I910" s="230"/>
      <c r="J910" s="203"/>
      <c r="K910" s="5"/>
      <c r="L910" s="203" t="str">
        <f t="shared" si="56"/>
        <v/>
      </c>
      <c r="M910" s="5" t="e">
        <f t="shared" si="57"/>
        <v>#N/A</v>
      </c>
      <c r="N910" s="3" t="str">
        <f t="shared" si="58"/>
        <v/>
      </c>
    </row>
    <row r="911" spans="1:14" x14ac:dyDescent="0.2">
      <c r="A911" s="219"/>
      <c r="B911" s="251" t="e">
        <f>VLOOKUP(A911,Adr!A:B,2,FALSE)</f>
        <v>#N/A</v>
      </c>
      <c r="C911" s="222"/>
      <c r="D911" s="224"/>
      <c r="E911" s="292"/>
      <c r="F911" s="219"/>
      <c r="G911" s="222"/>
      <c r="H911" s="222"/>
      <c r="I911" s="230"/>
      <c r="J911" s="203"/>
      <c r="K911" s="5"/>
      <c r="L911" s="203" t="str">
        <f t="shared" si="56"/>
        <v/>
      </c>
      <c r="M911" s="5" t="e">
        <f t="shared" si="57"/>
        <v>#N/A</v>
      </c>
      <c r="N911" s="3" t="str">
        <f t="shared" si="58"/>
        <v/>
      </c>
    </row>
    <row r="912" spans="1:14" x14ac:dyDescent="0.2">
      <c r="A912" s="219"/>
      <c r="B912" s="251" t="e">
        <f>VLOOKUP(A912,Adr!A:B,2,FALSE)</f>
        <v>#N/A</v>
      </c>
      <c r="C912" s="222"/>
      <c r="D912" s="224"/>
      <c r="E912" s="292"/>
      <c r="F912" s="219"/>
      <c r="G912" s="222"/>
      <c r="H912" s="222"/>
      <c r="I912" s="230"/>
      <c r="J912" s="203"/>
      <c r="K912" s="5"/>
      <c r="L912" s="203" t="str">
        <f t="shared" si="56"/>
        <v/>
      </c>
      <c r="M912" s="5" t="e">
        <f t="shared" si="57"/>
        <v>#N/A</v>
      </c>
      <c r="N912" s="3" t="str">
        <f t="shared" si="58"/>
        <v/>
      </c>
    </row>
    <row r="913" spans="1:14" x14ac:dyDescent="0.2">
      <c r="A913" s="219"/>
      <c r="B913" s="251" t="e">
        <f>VLOOKUP(A913,Adr!A:B,2,FALSE)</f>
        <v>#N/A</v>
      </c>
      <c r="C913" s="222"/>
      <c r="D913" s="224"/>
      <c r="E913" s="292"/>
      <c r="F913" s="219"/>
      <c r="G913" s="222"/>
      <c r="H913" s="222"/>
      <c r="I913" s="230"/>
      <c r="J913" s="203"/>
      <c r="K913" s="5"/>
      <c r="L913" s="203" t="str">
        <f t="shared" si="56"/>
        <v/>
      </c>
      <c r="M913" s="5" t="e">
        <f t="shared" si="57"/>
        <v>#N/A</v>
      </c>
      <c r="N913" s="3" t="str">
        <f t="shared" si="58"/>
        <v/>
      </c>
    </row>
    <row r="914" spans="1:14" x14ac:dyDescent="0.2">
      <c r="A914" s="219"/>
      <c r="B914" s="251" t="e">
        <f>VLOOKUP(A914,Adr!A:B,2,FALSE)</f>
        <v>#N/A</v>
      </c>
      <c r="C914" s="222"/>
      <c r="D914" s="224"/>
      <c r="E914" s="292"/>
      <c r="F914" s="219"/>
      <c r="G914" s="222"/>
      <c r="H914" s="222"/>
      <c r="I914" s="230"/>
      <c r="J914" s="203"/>
      <c r="K914" s="5"/>
      <c r="L914" s="203" t="str">
        <f t="shared" si="56"/>
        <v/>
      </c>
      <c r="M914" s="5" t="e">
        <f t="shared" si="57"/>
        <v>#N/A</v>
      </c>
      <c r="N914" s="3" t="str">
        <f t="shared" si="58"/>
        <v/>
      </c>
    </row>
    <row r="915" spans="1:14" x14ac:dyDescent="0.2">
      <c r="A915" s="219"/>
      <c r="B915" s="251" t="e">
        <f>VLOOKUP(A915,Adr!A:B,2,FALSE)</f>
        <v>#N/A</v>
      </c>
      <c r="C915" s="222"/>
      <c r="D915" s="224"/>
      <c r="E915" s="292"/>
      <c r="F915" s="219"/>
      <c r="G915" s="222"/>
      <c r="H915" s="222"/>
      <c r="I915" s="230"/>
      <c r="J915" s="203"/>
      <c r="K915" s="5"/>
      <c r="L915" s="203" t="str">
        <f t="shared" si="56"/>
        <v/>
      </c>
      <c r="M915" s="5" t="e">
        <f t="shared" si="57"/>
        <v>#N/A</v>
      </c>
      <c r="N915" s="3" t="str">
        <f t="shared" si="58"/>
        <v/>
      </c>
    </row>
    <row r="916" spans="1:14" x14ac:dyDescent="0.2">
      <c r="A916" s="219"/>
      <c r="B916" s="251" t="e">
        <f>VLOOKUP(A916,Adr!A:B,2,FALSE)</f>
        <v>#N/A</v>
      </c>
      <c r="C916" s="222"/>
      <c r="D916" s="224"/>
      <c r="E916" s="292"/>
      <c r="F916" s="219"/>
      <c r="G916" s="222"/>
      <c r="H916" s="222"/>
      <c r="I916" s="230"/>
      <c r="J916" s="203"/>
      <c r="K916" s="5"/>
      <c r="L916" s="203" t="str">
        <f t="shared" si="56"/>
        <v/>
      </c>
      <c r="M916" s="5" t="e">
        <f t="shared" si="57"/>
        <v>#N/A</v>
      </c>
      <c r="N916" s="3" t="str">
        <f t="shared" si="58"/>
        <v/>
      </c>
    </row>
    <row r="917" spans="1:14" x14ac:dyDescent="0.2">
      <c r="A917" s="219"/>
      <c r="B917" s="251" t="e">
        <f>VLOOKUP(A917,Adr!A:B,2,FALSE)</f>
        <v>#N/A</v>
      </c>
      <c r="C917" s="222"/>
      <c r="D917" s="224"/>
      <c r="E917" s="292"/>
      <c r="F917" s="219"/>
      <c r="G917" s="222"/>
      <c r="H917" s="222"/>
      <c r="I917" s="230"/>
      <c r="J917" s="203"/>
      <c r="K917" s="5"/>
      <c r="L917" s="203" t="str">
        <f t="shared" si="56"/>
        <v/>
      </c>
      <c r="M917" s="5" t="e">
        <f t="shared" si="57"/>
        <v>#N/A</v>
      </c>
      <c r="N917" s="3" t="str">
        <f t="shared" si="58"/>
        <v/>
      </c>
    </row>
    <row r="918" spans="1:14" x14ac:dyDescent="0.2">
      <c r="A918" s="219"/>
      <c r="B918" s="251" t="e">
        <f>VLOOKUP(A918,Adr!A:B,2,FALSE)</f>
        <v>#N/A</v>
      </c>
      <c r="C918" s="222"/>
      <c r="D918" s="224"/>
      <c r="E918" s="292"/>
      <c r="F918" s="219"/>
      <c r="G918" s="222"/>
      <c r="H918" s="222"/>
      <c r="I918" s="230"/>
      <c r="J918" s="203"/>
      <c r="K918" s="5"/>
      <c r="L918" s="203" t="str">
        <f t="shared" si="56"/>
        <v/>
      </c>
      <c r="M918" s="5" t="e">
        <f t="shared" si="57"/>
        <v>#N/A</v>
      </c>
      <c r="N918" s="3" t="str">
        <f t="shared" si="58"/>
        <v/>
      </c>
    </row>
    <row r="919" spans="1:14" x14ac:dyDescent="0.2">
      <c r="A919" s="219"/>
      <c r="B919" s="251" t="e">
        <f>VLOOKUP(A919,Adr!A:B,2,FALSE)</f>
        <v>#N/A</v>
      </c>
      <c r="C919" s="222"/>
      <c r="D919" s="224"/>
      <c r="E919" s="292"/>
      <c r="F919" s="219"/>
      <c r="G919" s="222"/>
      <c r="H919" s="222"/>
      <c r="I919" s="230"/>
      <c r="J919" s="203"/>
      <c r="K919" s="5"/>
      <c r="L919" s="203" t="str">
        <f t="shared" si="56"/>
        <v/>
      </c>
      <c r="M919" s="5" t="e">
        <f t="shared" si="57"/>
        <v>#N/A</v>
      </c>
      <c r="N919" s="3" t="str">
        <f t="shared" si="58"/>
        <v/>
      </c>
    </row>
    <row r="920" spans="1:14" x14ac:dyDescent="0.2">
      <c r="A920" s="219"/>
      <c r="B920" s="251" t="e">
        <f>VLOOKUP(A920,Adr!A:B,2,FALSE)</f>
        <v>#N/A</v>
      </c>
      <c r="C920" s="222"/>
      <c r="D920" s="224"/>
      <c r="E920" s="292"/>
      <c r="F920" s="219"/>
      <c r="G920" s="222"/>
      <c r="H920" s="222"/>
      <c r="I920" s="230"/>
      <c r="J920" s="203"/>
      <c r="K920" s="5"/>
      <c r="L920" s="203" t="str">
        <f t="shared" si="56"/>
        <v/>
      </c>
      <c r="M920" s="5" t="e">
        <f t="shared" si="57"/>
        <v>#N/A</v>
      </c>
      <c r="N920" s="3" t="str">
        <f t="shared" si="58"/>
        <v/>
      </c>
    </row>
    <row r="921" spans="1:14" x14ac:dyDescent="0.2">
      <c r="A921" s="202"/>
      <c r="B921" s="251" t="e">
        <f>VLOOKUP(A921,Adr!A:B,2,FALSE)</f>
        <v>#N/A</v>
      </c>
      <c r="C921" s="236"/>
      <c r="D921" s="223"/>
      <c r="E921" s="209"/>
      <c r="F921" s="202"/>
      <c r="G921" s="205"/>
      <c r="H921" s="205"/>
      <c r="I921" s="210"/>
      <c r="J921" s="203"/>
      <c r="K921" s="5"/>
      <c r="L921" s="203" t="str">
        <f t="shared" si="56"/>
        <v/>
      </c>
      <c r="M921" s="5" t="e">
        <f t="shared" si="57"/>
        <v>#N/A</v>
      </c>
      <c r="N921" s="3" t="str">
        <f t="shared" si="58"/>
        <v/>
      </c>
    </row>
    <row r="922" spans="1:14" x14ac:dyDescent="0.2">
      <c r="A922" s="202"/>
      <c r="B922" s="251" t="e">
        <f>VLOOKUP(A922,Adr!A:B,2,FALSE)</f>
        <v>#N/A</v>
      </c>
      <c r="C922" s="236"/>
      <c r="D922" s="223"/>
      <c r="E922" s="209"/>
      <c r="F922" s="202"/>
      <c r="G922" s="205"/>
      <c r="H922" s="205"/>
      <c r="I922" s="210"/>
      <c r="J922" s="203"/>
      <c r="K922" s="5"/>
      <c r="L922" s="203" t="str">
        <f t="shared" si="56"/>
        <v/>
      </c>
      <c r="M922" s="5" t="e">
        <f t="shared" si="57"/>
        <v>#N/A</v>
      </c>
      <c r="N922" s="3" t="str">
        <f t="shared" si="58"/>
        <v/>
      </c>
    </row>
    <row r="923" spans="1:14" x14ac:dyDescent="0.2">
      <c r="A923" s="202"/>
      <c r="B923" s="251" t="e">
        <f>VLOOKUP(A923,Adr!A:B,2,FALSE)</f>
        <v>#N/A</v>
      </c>
      <c r="C923" s="236"/>
      <c r="D923" s="223"/>
      <c r="E923" s="209"/>
      <c r="F923" s="202"/>
      <c r="G923" s="205"/>
      <c r="H923" s="205"/>
      <c r="I923" s="210"/>
      <c r="J923" s="203"/>
      <c r="K923" s="5"/>
      <c r="L923" s="203" t="str">
        <f t="shared" si="56"/>
        <v/>
      </c>
      <c r="M923" s="5" t="e">
        <f t="shared" si="57"/>
        <v>#N/A</v>
      </c>
      <c r="N923" s="3" t="str">
        <f t="shared" si="58"/>
        <v/>
      </c>
    </row>
    <row r="924" spans="1:14" x14ac:dyDescent="0.2">
      <c r="A924" s="202"/>
      <c r="B924" s="251" t="e">
        <f>VLOOKUP(A924,Adr!A:B,2,FALSE)</f>
        <v>#N/A</v>
      </c>
      <c r="C924" s="236"/>
      <c r="D924" s="223"/>
      <c r="E924" s="209"/>
      <c r="F924" s="202"/>
      <c r="G924" s="205"/>
      <c r="H924" s="205"/>
      <c r="I924" s="210"/>
      <c r="J924" s="203"/>
      <c r="K924" s="5"/>
      <c r="L924" s="203" t="str">
        <f t="shared" si="56"/>
        <v/>
      </c>
      <c r="M924" s="5" t="e">
        <f t="shared" si="57"/>
        <v>#N/A</v>
      </c>
      <c r="N924" s="3" t="str">
        <f t="shared" si="58"/>
        <v/>
      </c>
    </row>
    <row r="925" spans="1:14" x14ac:dyDescent="0.2">
      <c r="A925" s="219"/>
      <c r="B925" s="251" t="e">
        <f>VLOOKUP(A925,Adr!A:B,2,FALSE)</f>
        <v>#N/A</v>
      </c>
      <c r="C925" s="222"/>
      <c r="D925" s="224"/>
      <c r="E925" s="209"/>
      <c r="F925" s="219"/>
      <c r="G925" s="222"/>
      <c r="H925" s="222"/>
      <c r="I925" s="230"/>
      <c r="J925" s="203"/>
      <c r="K925" s="5"/>
      <c r="L925" s="203" t="str">
        <f t="shared" si="56"/>
        <v/>
      </c>
      <c r="M925" s="5" t="e">
        <f t="shared" si="57"/>
        <v>#N/A</v>
      </c>
      <c r="N925" s="3" t="str">
        <f t="shared" si="58"/>
        <v/>
      </c>
    </row>
    <row r="926" spans="1:14" x14ac:dyDescent="0.2">
      <c r="A926" s="202"/>
      <c r="B926" s="251" t="e">
        <f>VLOOKUP(A926,Adr!A:B,2,FALSE)</f>
        <v>#N/A</v>
      </c>
      <c r="C926" s="227"/>
      <c r="D926" s="208"/>
      <c r="E926" s="209"/>
      <c r="F926" s="219"/>
      <c r="G926" s="222"/>
      <c r="H926" s="222"/>
      <c r="I926" s="210"/>
      <c r="J926" s="203"/>
      <c r="K926" s="5"/>
      <c r="L926" s="203" t="str">
        <f t="shared" si="56"/>
        <v/>
      </c>
      <c r="M926" s="5" t="e">
        <f t="shared" si="57"/>
        <v>#N/A</v>
      </c>
      <c r="N926" s="3" t="str">
        <f t="shared" si="58"/>
        <v/>
      </c>
    </row>
    <row r="927" spans="1:14" x14ac:dyDescent="0.2">
      <c r="A927" s="202"/>
      <c r="B927" s="251" t="e">
        <f>VLOOKUP(A927,Adr!A:B,2,FALSE)</f>
        <v>#N/A</v>
      </c>
      <c r="C927" s="227"/>
      <c r="D927" s="208"/>
      <c r="E927" s="209"/>
      <c r="F927" s="219"/>
      <c r="G927" s="222"/>
      <c r="H927" s="222"/>
      <c r="I927" s="210"/>
      <c r="J927" s="203"/>
      <c r="K927" s="5"/>
      <c r="L927" s="203" t="str">
        <f t="shared" si="56"/>
        <v/>
      </c>
      <c r="M927" s="5" t="e">
        <f t="shared" si="57"/>
        <v>#N/A</v>
      </c>
      <c r="N927" s="3" t="str">
        <f t="shared" si="58"/>
        <v/>
      </c>
    </row>
    <row r="928" spans="1:14" x14ac:dyDescent="0.2">
      <c r="A928" s="202"/>
      <c r="B928" s="251" t="e">
        <f>VLOOKUP(A928,Adr!A:B,2,FALSE)</f>
        <v>#N/A</v>
      </c>
      <c r="C928" s="222"/>
      <c r="D928" s="224"/>
      <c r="E928" s="209"/>
      <c r="F928" s="219"/>
      <c r="G928" s="222"/>
      <c r="H928" s="222"/>
      <c r="I928" s="230"/>
      <c r="J928" s="203"/>
      <c r="K928" s="5"/>
      <c r="L928" s="203" t="str">
        <f t="shared" si="56"/>
        <v/>
      </c>
      <c r="M928" s="5" t="e">
        <f t="shared" si="57"/>
        <v>#N/A</v>
      </c>
      <c r="N928" s="3" t="str">
        <f t="shared" si="58"/>
        <v/>
      </c>
    </row>
    <row r="929" spans="1:14" x14ac:dyDescent="0.2">
      <c r="A929" s="202"/>
      <c r="B929" s="251" t="e">
        <f>VLOOKUP(A929,Adr!A:B,2,FALSE)</f>
        <v>#N/A</v>
      </c>
      <c r="C929" s="222"/>
      <c r="D929" s="224"/>
      <c r="E929" s="209"/>
      <c r="F929" s="219"/>
      <c r="G929" s="222"/>
      <c r="H929" s="222"/>
      <c r="I929" s="230"/>
      <c r="J929" s="203"/>
      <c r="K929" s="5"/>
      <c r="L929" s="203" t="str">
        <f t="shared" si="56"/>
        <v/>
      </c>
      <c r="M929" s="5" t="e">
        <f t="shared" si="57"/>
        <v>#N/A</v>
      </c>
      <c r="N929" s="3" t="str">
        <f t="shared" si="58"/>
        <v/>
      </c>
    </row>
    <row r="930" spans="1:14" x14ac:dyDescent="0.2">
      <c r="A930" s="202"/>
      <c r="B930" s="251" t="e">
        <f>VLOOKUP(A930,Adr!A:B,2,FALSE)</f>
        <v>#N/A</v>
      </c>
      <c r="C930" s="222"/>
      <c r="D930" s="224"/>
      <c r="E930" s="209"/>
      <c r="F930" s="219"/>
      <c r="G930" s="222"/>
      <c r="H930" s="222"/>
      <c r="I930" s="230"/>
      <c r="J930" s="203"/>
      <c r="K930" s="5"/>
      <c r="L930" s="203" t="str">
        <f t="shared" si="56"/>
        <v/>
      </c>
      <c r="M930" s="5" t="e">
        <f t="shared" si="57"/>
        <v>#N/A</v>
      </c>
      <c r="N930" s="3" t="str">
        <f t="shared" si="58"/>
        <v/>
      </c>
    </row>
    <row r="931" spans="1:14" x14ac:dyDescent="0.2">
      <c r="A931" s="219"/>
      <c r="B931" s="251" t="e">
        <f>VLOOKUP(A931,Adr!A:B,2,FALSE)</f>
        <v>#N/A</v>
      </c>
      <c r="C931" s="222"/>
      <c r="D931" s="224"/>
      <c r="E931" s="292"/>
      <c r="F931" s="219"/>
      <c r="G931" s="222"/>
      <c r="H931" s="222"/>
      <c r="I931" s="230"/>
      <c r="J931" s="203"/>
      <c r="K931" s="5"/>
      <c r="L931" s="203" t="str">
        <f t="shared" si="56"/>
        <v/>
      </c>
      <c r="M931" s="5" t="e">
        <f t="shared" si="57"/>
        <v>#N/A</v>
      </c>
      <c r="N931" s="3" t="str">
        <f t="shared" si="58"/>
        <v/>
      </c>
    </row>
    <row r="932" spans="1:14" x14ac:dyDescent="0.2">
      <c r="C932" s="236"/>
      <c r="G932" s="222"/>
      <c r="H932" s="222"/>
    </row>
    <row r="933" spans="1:14" x14ac:dyDescent="0.2">
      <c r="C933" s="236"/>
      <c r="G933" s="222"/>
      <c r="H933" s="222"/>
    </row>
    <row r="934" spans="1:14" x14ac:dyDescent="0.2">
      <c r="G934" s="222"/>
      <c r="H934" s="222"/>
    </row>
    <row r="935" spans="1:14" x14ac:dyDescent="0.2">
      <c r="G935" s="222"/>
      <c r="H935" s="222"/>
    </row>
    <row r="936" spans="1:14" x14ac:dyDescent="0.2">
      <c r="G936" s="222"/>
      <c r="H936" s="222"/>
    </row>
    <row r="937" spans="1:14" x14ac:dyDescent="0.2">
      <c r="G937" s="222"/>
      <c r="H937" s="222"/>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236</v>
      </c>
      <c r="E1" s="2" t="s">
        <v>242</v>
      </c>
      <c r="F1" s="2" t="s">
        <v>4</v>
      </c>
      <c r="G1" s="2" t="s">
        <v>151</v>
      </c>
      <c r="H1" s="2"/>
      <c r="I1" s="2" t="s">
        <v>4</v>
      </c>
      <c r="J1" s="2" t="s">
        <v>152</v>
      </c>
      <c r="K1" s="2"/>
      <c r="L1" s="2"/>
      <c r="M1" s="2"/>
      <c r="N1" s="2"/>
    </row>
    <row r="2" spans="1:14" x14ac:dyDescent="0.2">
      <c r="A2" t="s">
        <v>153</v>
      </c>
      <c r="C2" t="s">
        <v>202</v>
      </c>
      <c r="D2" t="s">
        <v>228</v>
      </c>
      <c r="E2">
        <v>1</v>
      </c>
      <c r="F2" t="s">
        <v>6</v>
      </c>
      <c r="G2" t="s">
        <v>471</v>
      </c>
      <c r="I2" t="s">
        <v>7</v>
      </c>
      <c r="J2" t="s">
        <v>197</v>
      </c>
    </row>
    <row r="3" spans="1:14" x14ac:dyDescent="0.2">
      <c r="A3" t="s">
        <v>17</v>
      </c>
      <c r="C3" t="s">
        <v>203</v>
      </c>
      <c r="D3" t="s">
        <v>229</v>
      </c>
      <c r="E3">
        <v>1</v>
      </c>
      <c r="F3" t="s">
        <v>6</v>
      </c>
      <c r="G3" t="s">
        <v>471</v>
      </c>
      <c r="I3" t="s">
        <v>6</v>
      </c>
      <c r="J3" t="s">
        <v>198</v>
      </c>
    </row>
    <row r="4" spans="1:14" x14ac:dyDescent="0.2">
      <c r="A4" t="s">
        <v>8</v>
      </c>
      <c r="C4" t="s">
        <v>204</v>
      </c>
      <c r="D4" t="s">
        <v>230</v>
      </c>
      <c r="E4">
        <v>1</v>
      </c>
      <c r="F4" t="s">
        <v>6</v>
      </c>
      <c r="G4" t="s">
        <v>471</v>
      </c>
      <c r="I4" t="s">
        <v>10</v>
      </c>
      <c r="J4" t="s">
        <v>199</v>
      </c>
    </row>
    <row r="5" spans="1:14" x14ac:dyDescent="0.2">
      <c r="A5" t="s">
        <v>16</v>
      </c>
      <c r="C5" t="s">
        <v>205</v>
      </c>
      <c r="D5" t="s">
        <v>231</v>
      </c>
      <c r="E5">
        <v>1</v>
      </c>
      <c r="F5" t="s">
        <v>6</v>
      </c>
      <c r="G5" t="s">
        <v>471</v>
      </c>
      <c r="I5" t="s">
        <v>9</v>
      </c>
      <c r="J5" t="s">
        <v>200</v>
      </c>
    </row>
    <row r="6" spans="1:14" x14ac:dyDescent="0.2">
      <c r="A6" t="s">
        <v>154</v>
      </c>
      <c r="C6" t="s">
        <v>206</v>
      </c>
      <c r="D6" t="s">
        <v>235</v>
      </c>
      <c r="E6">
        <v>1</v>
      </c>
      <c r="F6" t="s">
        <v>6</v>
      </c>
      <c r="G6" t="s">
        <v>471</v>
      </c>
      <c r="I6" t="s">
        <v>12</v>
      </c>
      <c r="J6" t="s">
        <v>201</v>
      </c>
    </row>
    <row r="7" spans="1:14" x14ac:dyDescent="0.2">
      <c r="A7" t="s">
        <v>155</v>
      </c>
      <c r="C7" t="s">
        <v>207</v>
      </c>
      <c r="D7" t="s">
        <v>232</v>
      </c>
      <c r="E7">
        <v>2</v>
      </c>
      <c r="F7" t="s">
        <v>10</v>
      </c>
      <c r="G7" t="s">
        <v>472</v>
      </c>
    </row>
    <row r="8" spans="1:14" x14ac:dyDescent="0.2">
      <c r="A8" t="s">
        <v>37</v>
      </c>
      <c r="C8" t="s">
        <v>208</v>
      </c>
      <c r="D8" t="s">
        <v>233</v>
      </c>
      <c r="E8">
        <v>3</v>
      </c>
      <c r="F8" t="s">
        <v>10</v>
      </c>
      <c r="G8" t="s">
        <v>473</v>
      </c>
    </row>
    <row r="9" spans="1:14" x14ac:dyDescent="0.2">
      <c r="A9" t="s">
        <v>156</v>
      </c>
      <c r="C9" t="s">
        <v>209</v>
      </c>
      <c r="D9" t="s">
        <v>234</v>
      </c>
      <c r="E9">
        <v>3</v>
      </c>
      <c r="F9" t="s">
        <v>10</v>
      </c>
      <c r="G9" t="s">
        <v>474</v>
      </c>
    </row>
    <row r="10" spans="1:14" x14ac:dyDescent="0.2">
      <c r="A10" t="s">
        <v>103</v>
      </c>
      <c r="C10" t="s">
        <v>210</v>
      </c>
      <c r="D10" t="s">
        <v>237</v>
      </c>
      <c r="E10">
        <v>4</v>
      </c>
      <c r="F10" t="s">
        <v>10</v>
      </c>
      <c r="G10" t="s">
        <v>475</v>
      </c>
    </row>
    <row r="11" spans="1:14" x14ac:dyDescent="0.2">
      <c r="A11" t="s">
        <v>106</v>
      </c>
      <c r="C11" t="s">
        <v>211</v>
      </c>
      <c r="D11" t="s">
        <v>238</v>
      </c>
      <c r="E11">
        <v>4</v>
      </c>
      <c r="F11" t="s">
        <v>7</v>
      </c>
      <c r="G11" t="s">
        <v>475</v>
      </c>
    </row>
    <row r="12" spans="1:14" x14ac:dyDescent="0.2">
      <c r="A12" t="s">
        <v>64</v>
      </c>
      <c r="C12" t="s">
        <v>212</v>
      </c>
      <c r="D12" t="s">
        <v>239</v>
      </c>
      <c r="E12">
        <v>4</v>
      </c>
      <c r="F12" t="s">
        <v>7</v>
      </c>
      <c r="G12" t="s">
        <v>475</v>
      </c>
    </row>
    <row r="13" spans="1:14" x14ac:dyDescent="0.2">
      <c r="A13" t="s">
        <v>157</v>
      </c>
      <c r="C13" t="s">
        <v>213</v>
      </c>
      <c r="D13" t="s">
        <v>240</v>
      </c>
      <c r="E13">
        <v>4</v>
      </c>
      <c r="F13" t="s">
        <v>12</v>
      </c>
      <c r="G13" t="s">
        <v>475</v>
      </c>
    </row>
    <row r="14" spans="1:14" x14ac:dyDescent="0.2">
      <c r="A14" t="s">
        <v>158</v>
      </c>
      <c r="C14" t="s">
        <v>214</v>
      </c>
      <c r="D14" t="s">
        <v>241</v>
      </c>
      <c r="E14">
        <v>4</v>
      </c>
      <c r="F14" t="s">
        <v>10</v>
      </c>
      <c r="G14" t="s">
        <v>475</v>
      </c>
    </row>
    <row r="15" spans="1:14" x14ac:dyDescent="0.2">
      <c r="A15" t="s">
        <v>159</v>
      </c>
      <c r="C15" t="s">
        <v>215</v>
      </c>
    </row>
    <row r="16" spans="1:14" x14ac:dyDescent="0.2">
      <c r="A16" t="s">
        <v>160</v>
      </c>
      <c r="C16" t="s">
        <v>216</v>
      </c>
    </row>
    <row r="17" spans="1:3" x14ac:dyDescent="0.2">
      <c r="A17" t="s">
        <v>40</v>
      </c>
      <c r="C17" t="s">
        <v>217</v>
      </c>
    </row>
    <row r="18" spans="1:3" x14ac:dyDescent="0.2">
      <c r="A18" t="s">
        <v>68</v>
      </c>
      <c r="C18" t="s">
        <v>218</v>
      </c>
    </row>
    <row r="19" spans="1:3" x14ac:dyDescent="0.2">
      <c r="A19" t="s">
        <v>70</v>
      </c>
      <c r="C19" t="s">
        <v>219</v>
      </c>
    </row>
    <row r="20" spans="1:3" x14ac:dyDescent="0.2">
      <c r="A20" t="s">
        <v>5</v>
      </c>
      <c r="C20" t="s">
        <v>220</v>
      </c>
    </row>
    <row r="21" spans="1:3" x14ac:dyDescent="0.2">
      <c r="A21" t="s">
        <v>161</v>
      </c>
      <c r="C21" t="s">
        <v>221</v>
      </c>
    </row>
    <row r="22" spans="1:3" x14ac:dyDescent="0.2">
      <c r="A22" t="s">
        <v>162</v>
      </c>
      <c r="C22" t="s">
        <v>222</v>
      </c>
    </row>
    <row r="23" spans="1:3" x14ac:dyDescent="0.2">
      <c r="A23" t="s">
        <v>111</v>
      </c>
      <c r="C23" t="s">
        <v>223</v>
      </c>
    </row>
    <row r="24" spans="1:3" x14ac:dyDescent="0.2">
      <c r="A24" t="s">
        <v>163</v>
      </c>
      <c r="C24" t="s">
        <v>224</v>
      </c>
    </row>
    <row r="25" spans="1:3" x14ac:dyDescent="0.2">
      <c r="A25" t="s">
        <v>31</v>
      </c>
      <c r="C25" t="s">
        <v>225</v>
      </c>
    </row>
    <row r="26" spans="1:3" x14ac:dyDescent="0.2">
      <c r="A26" t="s">
        <v>13</v>
      </c>
      <c r="C26" t="s">
        <v>226</v>
      </c>
    </row>
    <row r="27" spans="1:3" x14ac:dyDescent="0.2">
      <c r="A27" t="s">
        <v>24</v>
      </c>
      <c r="C27" t="s">
        <v>227</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164</v>
      </c>
    </row>
    <row r="35" spans="1:1" x14ac:dyDescent="0.2">
      <c r="A35" t="s">
        <v>165</v>
      </c>
    </row>
    <row r="36" spans="1:1" x14ac:dyDescent="0.2">
      <c r="A36" t="s">
        <v>118</v>
      </c>
    </row>
    <row r="37" spans="1:1" x14ac:dyDescent="0.2">
      <c r="A37" t="s">
        <v>41</v>
      </c>
    </row>
    <row r="38" spans="1:1" x14ac:dyDescent="0.2">
      <c r="A38" t="s">
        <v>166</v>
      </c>
    </row>
    <row r="39" spans="1:1" x14ac:dyDescent="0.2">
      <c r="A39" t="s">
        <v>122</v>
      </c>
    </row>
    <row r="40" spans="1:1" x14ac:dyDescent="0.2">
      <c r="A40" t="s">
        <v>167</v>
      </c>
    </row>
    <row r="41" spans="1:1" x14ac:dyDescent="0.2">
      <c r="A41" t="s">
        <v>27</v>
      </c>
    </row>
    <row r="42" spans="1:1" x14ac:dyDescent="0.2">
      <c r="A42" t="s">
        <v>168</v>
      </c>
    </row>
    <row r="43" spans="1:1" x14ac:dyDescent="0.2">
      <c r="A43" t="s">
        <v>169</v>
      </c>
    </row>
    <row r="44" spans="1:1" x14ac:dyDescent="0.2">
      <c r="A44" t="s">
        <v>170</v>
      </c>
    </row>
    <row r="45" spans="1:1" x14ac:dyDescent="0.2">
      <c r="A45" t="s">
        <v>171</v>
      </c>
    </row>
    <row r="46" spans="1:1" x14ac:dyDescent="0.2">
      <c r="A46" t="s">
        <v>34</v>
      </c>
    </row>
    <row r="47" spans="1:1" x14ac:dyDescent="0.2">
      <c r="A47" t="s">
        <v>172</v>
      </c>
    </row>
    <row r="48" spans="1:1" x14ac:dyDescent="0.2">
      <c r="A48" t="s">
        <v>79</v>
      </c>
    </row>
    <row r="49" spans="1:1" x14ac:dyDescent="0.2">
      <c r="A49" t="s">
        <v>77</v>
      </c>
    </row>
    <row r="50" spans="1:1" x14ac:dyDescent="0.2">
      <c r="A50" t="s">
        <v>15</v>
      </c>
    </row>
    <row r="51" spans="1:1" x14ac:dyDescent="0.2">
      <c r="A51" t="s">
        <v>124</v>
      </c>
    </row>
    <row r="52" spans="1:1" x14ac:dyDescent="0.2">
      <c r="A52" t="s">
        <v>46</v>
      </c>
    </row>
    <row r="53" spans="1:1" x14ac:dyDescent="0.2">
      <c r="A53" t="s">
        <v>173</v>
      </c>
    </row>
    <row r="54" spans="1:1" x14ac:dyDescent="0.2">
      <c r="A54" t="s">
        <v>30</v>
      </c>
    </row>
    <row r="55" spans="1:1" x14ac:dyDescent="0.2">
      <c r="A55" t="s">
        <v>174</v>
      </c>
    </row>
    <row r="56" spans="1:1" x14ac:dyDescent="0.2">
      <c r="A56" t="s">
        <v>49</v>
      </c>
    </row>
    <row r="57" spans="1:1" x14ac:dyDescent="0.2">
      <c r="A57" t="s">
        <v>175</v>
      </c>
    </row>
    <row r="58" spans="1:1" x14ac:dyDescent="0.2">
      <c r="A58" t="s">
        <v>176</v>
      </c>
    </row>
    <row r="59" spans="1:1" x14ac:dyDescent="0.2">
      <c r="A59" t="s">
        <v>177</v>
      </c>
    </row>
    <row r="60" spans="1:1" x14ac:dyDescent="0.2">
      <c r="A60" t="s">
        <v>129</v>
      </c>
    </row>
    <row r="61" spans="1:1" x14ac:dyDescent="0.2">
      <c r="A61" t="s">
        <v>178</v>
      </c>
    </row>
    <row r="62" spans="1:1" x14ac:dyDescent="0.2">
      <c r="A62" t="s">
        <v>130</v>
      </c>
    </row>
    <row r="63" spans="1:1" x14ac:dyDescent="0.2">
      <c r="A63" t="s">
        <v>179</v>
      </c>
    </row>
    <row r="64" spans="1:1" x14ac:dyDescent="0.2">
      <c r="A64" t="s">
        <v>180</v>
      </c>
    </row>
    <row r="65" spans="1:1" x14ac:dyDescent="0.2">
      <c r="A65" t="s">
        <v>133</v>
      </c>
    </row>
    <row r="66" spans="1:1" x14ac:dyDescent="0.2">
      <c r="A66" t="s">
        <v>181</v>
      </c>
    </row>
    <row r="67" spans="1:1" x14ac:dyDescent="0.2">
      <c r="A67" t="s">
        <v>182</v>
      </c>
    </row>
    <row r="68" spans="1:1" x14ac:dyDescent="0.2">
      <c r="A68" t="s">
        <v>183</v>
      </c>
    </row>
    <row r="69" spans="1:1" x14ac:dyDescent="0.2">
      <c r="A69" t="s">
        <v>184</v>
      </c>
    </row>
    <row r="70" spans="1:1" x14ac:dyDescent="0.2">
      <c r="A70" t="s">
        <v>185</v>
      </c>
    </row>
    <row r="71" spans="1:1" x14ac:dyDescent="0.2">
      <c r="A71" t="s">
        <v>186</v>
      </c>
    </row>
    <row r="72" spans="1:1" x14ac:dyDescent="0.2">
      <c r="A72" t="s">
        <v>53</v>
      </c>
    </row>
    <row r="73" spans="1:1" x14ac:dyDescent="0.2">
      <c r="A73" t="s">
        <v>187</v>
      </c>
    </row>
    <row r="74" spans="1:1" x14ac:dyDescent="0.2">
      <c r="A74" t="s">
        <v>188</v>
      </c>
    </row>
    <row r="75" spans="1:1" x14ac:dyDescent="0.2">
      <c r="A75" t="s">
        <v>189</v>
      </c>
    </row>
    <row r="76" spans="1:1" x14ac:dyDescent="0.2">
      <c r="A76" t="s">
        <v>87</v>
      </c>
    </row>
    <row r="77" spans="1:1" x14ac:dyDescent="0.2">
      <c r="A77" t="s">
        <v>89</v>
      </c>
    </row>
    <row r="78" spans="1:1" x14ac:dyDescent="0.2">
      <c r="A78" t="s">
        <v>190</v>
      </c>
    </row>
    <row r="79" spans="1:1" x14ac:dyDescent="0.2">
      <c r="A79" t="s">
        <v>191</v>
      </c>
    </row>
    <row r="80" spans="1:1" x14ac:dyDescent="0.2">
      <c r="A80" t="s">
        <v>14</v>
      </c>
    </row>
    <row r="81" spans="1:1" x14ac:dyDescent="0.2">
      <c r="A81" t="s">
        <v>92</v>
      </c>
    </row>
    <row r="82" spans="1:1" x14ac:dyDescent="0.2">
      <c r="A82" t="s">
        <v>148</v>
      </c>
    </row>
    <row r="83" spans="1:1" x14ac:dyDescent="0.2">
      <c r="A83" t="s">
        <v>192</v>
      </c>
    </row>
    <row r="84" spans="1:1" x14ac:dyDescent="0.2">
      <c r="A84" t="s">
        <v>193</v>
      </c>
    </row>
    <row r="85" spans="1:1" x14ac:dyDescent="0.2">
      <c r="A85" t="s">
        <v>194</v>
      </c>
    </row>
    <row r="86" spans="1:1" x14ac:dyDescent="0.2">
      <c r="A86" t="s">
        <v>33</v>
      </c>
    </row>
    <row r="87" spans="1:1" x14ac:dyDescent="0.2">
      <c r="A87" t="s">
        <v>101</v>
      </c>
    </row>
    <row r="88" spans="1:1" x14ac:dyDescent="0.2">
      <c r="A88" t="s">
        <v>95</v>
      </c>
    </row>
    <row r="89" spans="1:1" x14ac:dyDescent="0.2">
      <c r="A89" t="s">
        <v>195</v>
      </c>
    </row>
    <row r="90" spans="1:1" x14ac:dyDescent="0.2">
      <c r="A90" t="s">
        <v>57</v>
      </c>
    </row>
    <row r="91" spans="1:1" x14ac:dyDescent="0.2">
      <c r="A91" t="s">
        <v>98</v>
      </c>
    </row>
    <row r="92" spans="1:1" x14ac:dyDescent="0.2">
      <c r="A92" t="s">
        <v>140</v>
      </c>
    </row>
    <row r="93" spans="1:1" x14ac:dyDescent="0.2">
      <c r="A93" t="s">
        <v>196</v>
      </c>
    </row>
    <row r="94" spans="1:1" x14ac:dyDescent="0.2">
      <c r="A94" t="s">
        <v>143</v>
      </c>
    </row>
    <row r="95" spans="1:1" x14ac:dyDescent="0.2">
      <c r="A95" t="s">
        <v>60</v>
      </c>
    </row>
    <row r="96" spans="1:1" x14ac:dyDescent="0.2">
      <c r="A96" t="s">
        <v>146</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5" t="str">
        <f>Spolu!C3&amp;", "&amp;Spolu!C6</f>
        <v>Slovenská nohejbalová asociácia, Junácka 6, Bratislava 3, 832 80</v>
      </c>
      <c r="B1" s="385"/>
      <c r="C1" s="385"/>
      <c r="N1" s="173" t="str">
        <f>O1&amp;" - "&amp;P1</f>
        <v>a - príspevok uznaným športom</v>
      </c>
      <c r="O1" s="173" t="s">
        <v>202</v>
      </c>
      <c r="P1" s="173" t="s">
        <v>920</v>
      </c>
    </row>
    <row r="2" spans="1:16" x14ac:dyDescent="0.2">
      <c r="N2" s="173" t="str">
        <f t="shared" ref="N2:N18" si="0">O2&amp;" - "&amp;P2</f>
        <v>b - príspevok Slovenskému olympijskému a športovému výboru</v>
      </c>
      <c r="O2" s="173" t="s">
        <v>203</v>
      </c>
      <c r="P2" s="173" t="s">
        <v>955</v>
      </c>
    </row>
    <row r="3" spans="1:16" x14ac:dyDescent="0.2">
      <c r="E3" s="386" t="s">
        <v>821</v>
      </c>
      <c r="F3" s="387"/>
      <c r="N3" s="173" t="str">
        <f t="shared" si="0"/>
        <v>c - príspevok Slovenskému paralympijskému výboru</v>
      </c>
      <c r="O3" s="173" t="s">
        <v>204</v>
      </c>
      <c r="P3" s="173" t="s">
        <v>922</v>
      </c>
    </row>
    <row r="4" spans="1:16" ht="45.75" customHeight="1" x14ac:dyDescent="0.2">
      <c r="E4" s="387"/>
      <c r="F4" s="387"/>
      <c r="N4" s="173" t="str">
        <f t="shared" si="0"/>
        <v>d - príspevok športovcom top tímu</v>
      </c>
      <c r="O4" s="173" t="s">
        <v>205</v>
      </c>
      <c r="P4" s="173" t="s">
        <v>921</v>
      </c>
    </row>
    <row r="5" spans="1:16" ht="30.75" customHeight="1" x14ac:dyDescent="0.2">
      <c r="C5" s="174" t="s">
        <v>952</v>
      </c>
      <c r="N5" s="173" t="str">
        <f t="shared" si="0"/>
        <v>e - rozvoj športov, ktoré nie sú uznanými podľa zákona č. 440/2015 Z. z.</v>
      </c>
      <c r="O5" s="173" t="s">
        <v>206</v>
      </c>
      <c r="P5" s="173" t="s">
        <v>923</v>
      </c>
    </row>
    <row r="6" spans="1:16" x14ac:dyDescent="0.2">
      <c r="C6" s="174" t="s">
        <v>940</v>
      </c>
      <c r="E6" s="176" t="s">
        <v>810</v>
      </c>
      <c r="F6" s="185"/>
      <c r="N6" s="173" t="str">
        <f t="shared" si="0"/>
        <v>f - organizovanie významných a tradičných športových podujatí na území SR v roku 2020</v>
      </c>
      <c r="O6" s="173" t="s">
        <v>207</v>
      </c>
      <c r="P6" s="173" t="s">
        <v>1086</v>
      </c>
    </row>
    <row r="7" spans="1:16" x14ac:dyDescent="0.2">
      <c r="C7" s="174" t="s">
        <v>803</v>
      </c>
      <c r="E7" s="176" t="s">
        <v>814</v>
      </c>
      <c r="F7" s="186"/>
      <c r="N7" s="173" t="str">
        <f t="shared" si="0"/>
        <v>g - projekty školského, univerzitného športu a športu pre všetkých</v>
      </c>
      <c r="O7" s="173" t="s">
        <v>208</v>
      </c>
      <c r="P7" s="173" t="s">
        <v>924</v>
      </c>
    </row>
    <row r="8" spans="1:16" x14ac:dyDescent="0.2">
      <c r="C8" s="174" t="s">
        <v>804</v>
      </c>
      <c r="E8" s="176" t="s">
        <v>811</v>
      </c>
      <c r="F8" s="187"/>
      <c r="N8" s="173" t="str">
        <f t="shared" si="0"/>
        <v>h - podpora a rozvoj turistických a cykloturistických trás</v>
      </c>
      <c r="O8" s="173" t="s">
        <v>209</v>
      </c>
      <c r="P8" s="173" t="s">
        <v>1088</v>
      </c>
    </row>
    <row r="9" spans="1:16" x14ac:dyDescent="0.2">
      <c r="E9" s="176" t="s">
        <v>813</v>
      </c>
      <c r="F9" s="185"/>
      <c r="N9" s="173" t="str">
        <f t="shared" si="0"/>
        <v>i - finančné odmeny športovcom za výsledky dosiahnuté v roku 2019 a trénerom mládeže za dosiahnuté výsledky ich športovcov v roku 2019 a za celoživotnú prácu s mládežou</v>
      </c>
      <c r="O9" s="173" t="s">
        <v>210</v>
      </c>
      <c r="P9" s="173" t="s">
        <v>1089</v>
      </c>
    </row>
    <row r="10" spans="1:16" x14ac:dyDescent="0.2">
      <c r="N10" s="173" t="str">
        <f t="shared" si="0"/>
        <v>j - projekty pre popularizáciu pohybových aktivít detí, mládeže a seniorov</v>
      </c>
      <c r="O10" s="173" t="s">
        <v>211</v>
      </c>
      <c r="P10" s="173" t="s">
        <v>1090</v>
      </c>
    </row>
    <row r="11" spans="1:16" x14ac:dyDescent="0.2">
      <c r="N11" s="173" t="str">
        <f t="shared" si="0"/>
        <v>k - výstavba, modernizácia a rekonštrukcia športovej infraštruktúry národného významu</v>
      </c>
      <c r="O11" s="173" t="s">
        <v>212</v>
      </c>
      <c r="P11" s="173" t="s">
        <v>1091</v>
      </c>
    </row>
    <row r="12" spans="1:16" ht="54.75" customHeight="1" x14ac:dyDescent="0.25">
      <c r="A12" s="388" t="s">
        <v>822</v>
      </c>
      <c r="B12" s="388"/>
      <c r="C12" s="388"/>
      <c r="D12" s="174"/>
      <c r="E12" s="174"/>
      <c r="F12" s="177"/>
      <c r="G12" s="174"/>
      <c r="N12" s="173" t="str">
        <f t="shared" si="0"/>
        <v>l - podpora zdravotne postihnutých športovcov</v>
      </c>
      <c r="O12" s="173" t="s">
        <v>213</v>
      </c>
      <c r="P12" s="173" t="s">
        <v>1092</v>
      </c>
    </row>
    <row r="13" spans="1:16" ht="45" customHeight="1" x14ac:dyDescent="0.2">
      <c r="F13" s="177"/>
      <c r="N13" s="173" t="str">
        <f t="shared" si="0"/>
        <v>m - plnenie úloh verejného záujmu v športe národnými športovými organizáciami</v>
      </c>
      <c r="O13" s="173" t="s">
        <v>214</v>
      </c>
      <c r="P13" s="173" t="s">
        <v>1093</v>
      </c>
    </row>
    <row r="14" spans="1:16" ht="45" customHeight="1" x14ac:dyDescent="0.2">
      <c r="A14" s="389"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89"/>
      <c r="C14" s="389"/>
      <c r="F14" s="177"/>
      <c r="N14" s="173" t="str">
        <f t="shared" si="0"/>
        <v>n - organizovanie významnej súťaže podľa § 55 ods. 1 písm. b)</v>
      </c>
      <c r="O14" s="173" t="s">
        <v>215</v>
      </c>
      <c r="P14" s="173" t="s">
        <v>986</v>
      </c>
    </row>
    <row r="15" spans="1:16" ht="32.1" customHeight="1" x14ac:dyDescent="0.2">
      <c r="A15" s="175" t="s">
        <v>806</v>
      </c>
      <c r="B15" s="390" t="s">
        <v>1196</v>
      </c>
      <c r="C15" s="391"/>
      <c r="N15" s="173" t="str">
        <f t="shared" si="0"/>
        <v>o - účasť na významnej súťaži podľa § 3 písm. h) druhého až štvrtého bodu Zákona o športe vrátane prípravy na túto súťaž</v>
      </c>
      <c r="O15" s="173" t="s">
        <v>216</v>
      </c>
      <c r="P15" s="173" t="s">
        <v>1094</v>
      </c>
    </row>
    <row r="16" spans="1:16" ht="15.75" thickBot="1" x14ac:dyDescent="0.25">
      <c r="A16" s="175" t="s">
        <v>808</v>
      </c>
      <c r="B16" s="178">
        <f>F8</f>
        <v>0</v>
      </c>
      <c r="N16" s="173" t="str">
        <f t="shared" si="0"/>
        <v>p - účasť na významnej súťaži podľa § 3 písm. h) prvého bodu Zákona o športe</v>
      </c>
      <c r="O16" s="173" t="s">
        <v>217</v>
      </c>
      <c r="P16" s="173" t="s">
        <v>1095</v>
      </c>
    </row>
    <row r="17" spans="1:16" x14ac:dyDescent="0.2">
      <c r="A17" s="175" t="s">
        <v>809</v>
      </c>
      <c r="B17" s="328" t="s">
        <v>817</v>
      </c>
      <c r="C17" s="233">
        <v>31</v>
      </c>
      <c r="E17" s="181" t="s">
        <v>820</v>
      </c>
      <c r="F17" s="182"/>
      <c r="N17" s="173" t="str">
        <f t="shared" si="0"/>
        <v xml:space="preserve">q - </v>
      </c>
      <c r="O17" s="173" t="s">
        <v>218</v>
      </c>
    </row>
    <row r="18" spans="1:16" x14ac:dyDescent="0.2">
      <c r="B18" s="232" t="s">
        <v>953</v>
      </c>
      <c r="C18" s="178" t="str">
        <f>Spolu!C4</f>
        <v>30806887</v>
      </c>
      <c r="E18" s="183" t="s">
        <v>987</v>
      </c>
      <c r="F18" s="184" t="s">
        <v>988</v>
      </c>
      <c r="N18" s="173" t="str">
        <f t="shared" si="0"/>
        <v xml:space="preserve">r - </v>
      </c>
      <c r="O18" s="173" t="s">
        <v>219</v>
      </c>
    </row>
    <row r="19" spans="1:16" x14ac:dyDescent="0.2">
      <c r="E19" s="183" t="s">
        <v>819</v>
      </c>
      <c r="F19" s="184" t="s">
        <v>926</v>
      </c>
    </row>
    <row r="20" spans="1:16" ht="15.75" thickBot="1" x14ac:dyDescent="0.25">
      <c r="A20" s="175" t="s">
        <v>754</v>
      </c>
      <c r="B20" s="179">
        <f>F6</f>
        <v>0</v>
      </c>
      <c r="E20" s="256" t="s">
        <v>941</v>
      </c>
      <c r="F20" s="258" t="s">
        <v>942</v>
      </c>
    </row>
    <row r="21" spans="1:16" ht="189" customHeight="1" x14ac:dyDescent="0.2">
      <c r="B21" s="259"/>
      <c r="C21" s="180"/>
    </row>
    <row r="22" spans="1:16" ht="39.75" customHeight="1" x14ac:dyDescent="0.2">
      <c r="B22" s="384" t="s">
        <v>823</v>
      </c>
      <c r="C22" s="384"/>
      <c r="N22" s="173" t="str">
        <f>O22&amp;" - "&amp;P22</f>
        <v>026 01 - Šport pre všetkých, školský a univerzitný šport</v>
      </c>
      <c r="O22" s="173" t="s">
        <v>7</v>
      </c>
      <c r="P22" s="173" t="s">
        <v>938</v>
      </c>
    </row>
    <row r="23" spans="1:16" x14ac:dyDescent="0.2">
      <c r="N23" s="173" t="str">
        <f>O23&amp;" - "&amp;P23</f>
        <v>026 02 - Uznané športy</v>
      </c>
      <c r="O23" s="173" t="s">
        <v>6</v>
      </c>
      <c r="P23" s="173" t="s">
        <v>198</v>
      </c>
    </row>
    <row r="24" spans="1:16" x14ac:dyDescent="0.2">
      <c r="N24" s="173" t="str">
        <f>O24&amp;" - "&amp;P24</f>
        <v>026 03 - Národné športové projekty</v>
      </c>
      <c r="O24" s="173" t="s">
        <v>10</v>
      </c>
      <c r="P24" s="173" t="s">
        <v>199</v>
      </c>
    </row>
    <row r="25" spans="1:16" x14ac:dyDescent="0.2">
      <c r="N25" s="173" t="str">
        <f>O25&amp;" - "&amp;P25</f>
        <v>026 04 - Športová infraštruktúra</v>
      </c>
      <c r="O25" s="173" t="s">
        <v>9</v>
      </c>
      <c r="P25" s="173" t="s">
        <v>200</v>
      </c>
    </row>
    <row r="26" spans="1:16" x14ac:dyDescent="0.2">
      <c r="N26" s="173" t="str">
        <f>O26&amp;" - "&amp;P26</f>
        <v>026 05 - Prierezové činnosti v športe</v>
      </c>
      <c r="O26" s="173" t="s">
        <v>12</v>
      </c>
      <c r="P26" s="173" t="s">
        <v>747</v>
      </c>
    </row>
    <row r="28" spans="1:16" x14ac:dyDescent="0.2">
      <c r="N28" s="173" t="s">
        <v>816</v>
      </c>
    </row>
    <row r="29" spans="1:16" x14ac:dyDescent="0.2">
      <c r="N29" s="173" t="s">
        <v>817</v>
      </c>
    </row>
    <row r="30" spans="1:16" x14ac:dyDescent="0.2">
      <c r="N30" s="173" t="s">
        <v>818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Príklady!Názvy_tisku</vt:lpstr>
      <vt:lpstr>Spolu!Názvy_tisku</vt:lpstr>
      <vt:lpstr>'Avízo - vratka'!Oblast_tisku</vt:lpstr>
      <vt:lpstr>'Avízo - výnosy'!Oblast_tisku</vt:lpstr>
      <vt:lpstr>Príjmy!Oblast_tisku</vt:lpstr>
      <vt:lpstr>Skratky!Oblast_tisku</vt:lpstr>
      <vt:lpstr>Spolu!Oblast_tisku</vt:lpstr>
      <vt:lpstr>Usmernenie!Oblast_tisku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DOMA</cp:lastModifiedBy>
  <cp:lastPrinted>2022-10-20T22:40:56Z</cp:lastPrinted>
  <dcterms:created xsi:type="dcterms:W3CDTF">2017-02-20T06:20:12Z</dcterms:created>
  <dcterms:modified xsi:type="dcterms:W3CDTF">2022-10-20T22:41:12Z</dcterms:modified>
</cp:coreProperties>
</file>