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5" yWindow="-15" windowWidth="28830" windowHeight="12525"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45621"/>
</workbook>
</file>

<file path=xl/calcChain.xml><?xml version="1.0" encoding="utf-8"?>
<calcChain xmlns="http://schemas.openxmlformats.org/spreadsheetml/2006/main">
  <c r="L153" i="1" l="1"/>
  <c r="I153" i="1"/>
  <c r="N153" i="1" s="1"/>
  <c r="J153" i="1"/>
  <c r="B153" i="1"/>
  <c r="M153" i="1" s="1"/>
  <c r="L52" i="1"/>
  <c r="I52" i="1"/>
  <c r="N52" i="1"/>
  <c r="J52" i="1"/>
  <c r="B52" i="1"/>
  <c r="M52" i="1" s="1"/>
  <c r="J44" i="1"/>
  <c r="L44" i="1"/>
  <c r="N44" i="1"/>
  <c r="I44" i="1"/>
  <c r="B44" i="1"/>
  <c r="M44" i="1" s="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s="1"/>
  <c r="B197" i="1"/>
  <c r="M197" i="1" s="1"/>
  <c r="I22" i="1"/>
  <c r="J22" i="1"/>
  <c r="I24" i="1"/>
  <c r="N24" i="1" s="1"/>
  <c r="J24" i="1"/>
  <c r="I41" i="1"/>
  <c r="J41" i="1"/>
  <c r="I63" i="1"/>
  <c r="N63" i="1"/>
  <c r="J63" i="1"/>
  <c r="I64" i="1"/>
  <c r="J64" i="1"/>
  <c r="I66" i="1"/>
  <c r="N66" i="1" s="1"/>
  <c r="J66" i="1"/>
  <c r="I72" i="1"/>
  <c r="J72" i="1"/>
  <c r="I129" i="1"/>
  <c r="N129" i="1"/>
  <c r="J129" i="1"/>
  <c r="I134" i="1"/>
  <c r="J134" i="1"/>
  <c r="I179" i="1"/>
  <c r="N179" i="1" s="1"/>
  <c r="J179" i="1"/>
  <c r="I343" i="1"/>
  <c r="N343" i="1"/>
  <c r="J343" i="1"/>
  <c r="I350" i="1"/>
  <c r="N350" i="1" s="1"/>
  <c r="J350" i="1"/>
  <c r="I356" i="1"/>
  <c r="J356" i="1"/>
  <c r="I393" i="1"/>
  <c r="N393" i="1"/>
  <c r="J393" i="1"/>
  <c r="I394" i="1"/>
  <c r="J394" i="1"/>
  <c r="I18" i="1"/>
  <c r="N18" i="1" s="1"/>
  <c r="J18" i="1"/>
  <c r="I37" i="1"/>
  <c r="J37" i="1"/>
  <c r="I47" i="1"/>
  <c r="N47" i="1"/>
  <c r="J47" i="1"/>
  <c r="I188" i="1"/>
  <c r="J188" i="1"/>
  <c r="I16" i="1"/>
  <c r="N16" i="1" s="1"/>
  <c r="J16" i="1"/>
  <c r="I169" i="1"/>
  <c r="J169" i="1"/>
  <c r="I51" i="1"/>
  <c r="N51" i="1"/>
  <c r="J51" i="1"/>
  <c r="I141" i="1"/>
  <c r="J141" i="1"/>
  <c r="I152" i="1"/>
  <c r="N152" i="1" s="1"/>
  <c r="J152" i="1"/>
  <c r="I162" i="1"/>
  <c r="J162" i="1"/>
  <c r="I161" i="1"/>
  <c r="N161" i="1"/>
  <c r="J161" i="1"/>
  <c r="I172" i="1"/>
  <c r="N172" i="1" s="1"/>
  <c r="J172" i="1"/>
  <c r="I173" i="1"/>
  <c r="N173" i="1"/>
  <c r="J173" i="1"/>
  <c r="I256" i="1"/>
  <c r="J256" i="1"/>
  <c r="I296" i="1"/>
  <c r="N296" i="1" s="1"/>
  <c r="J296" i="1"/>
  <c r="I297" i="1"/>
  <c r="J297" i="1"/>
  <c r="I323" i="1"/>
  <c r="N323" i="1"/>
  <c r="J323" i="1"/>
  <c r="I189" i="1"/>
  <c r="J189" i="1"/>
  <c r="I194" i="1"/>
  <c r="N194" i="1" s="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s="1"/>
  <c r="L3" i="1"/>
  <c r="I3" i="1"/>
  <c r="N3" i="1" s="1"/>
  <c r="J3" i="1"/>
  <c r="B3" i="1"/>
  <c r="M3" i="1"/>
  <c r="I4" i="1"/>
  <c r="I5" i="1"/>
  <c r="N5" i="1" s="1"/>
  <c r="I6" i="1"/>
  <c r="N6" i="1" s="1"/>
  <c r="I7" i="1"/>
  <c r="N7" i="1" s="1"/>
  <c r="I8" i="1"/>
  <c r="N8" i="1" s="1"/>
  <c r="I9" i="1"/>
  <c r="N9" i="1" s="1"/>
  <c r="I10" i="1"/>
  <c r="N10" i="1" s="1"/>
  <c r="I11" i="1"/>
  <c r="N11" i="1" s="1"/>
  <c r="I12" i="1"/>
  <c r="I13" i="1"/>
  <c r="N13" i="1" s="1"/>
  <c r="I14" i="1"/>
  <c r="N14" i="1"/>
  <c r="I17" i="1"/>
  <c r="N17" i="1" s="1"/>
  <c r="I19" i="1"/>
  <c r="N19" i="1"/>
  <c r="I20" i="1"/>
  <c r="N20" i="1" s="1"/>
  <c r="I21" i="1"/>
  <c r="N21" i="1"/>
  <c r="I23" i="1"/>
  <c r="N23" i="1" s="1"/>
  <c r="I25" i="1"/>
  <c r="N25" i="1"/>
  <c r="I26" i="1"/>
  <c r="N26" i="1" s="1"/>
  <c r="I27" i="1"/>
  <c r="N27" i="1"/>
  <c r="I28" i="1"/>
  <c r="N28" i="1" s="1"/>
  <c r="I29" i="1"/>
  <c r="N29" i="1"/>
  <c r="I30" i="1"/>
  <c r="N30" i="1" s="1"/>
  <c r="I31" i="1"/>
  <c r="N31" i="1"/>
  <c r="I32" i="1"/>
  <c r="N32" i="1" s="1"/>
  <c r="I33" i="1"/>
  <c r="N33" i="1"/>
  <c r="I34" i="1"/>
  <c r="N34" i="1" s="1"/>
  <c r="I35" i="1"/>
  <c r="I36" i="1"/>
  <c r="N36" i="1" s="1"/>
  <c r="I38" i="1"/>
  <c r="N38" i="1" s="1"/>
  <c r="I39" i="1"/>
  <c r="I40" i="1"/>
  <c r="N40" i="1" s="1"/>
  <c r="I42" i="1"/>
  <c r="N42" i="1"/>
  <c r="I43" i="1"/>
  <c r="N43" i="1" s="1"/>
  <c r="I45" i="1"/>
  <c r="N45" i="1"/>
  <c r="I46" i="1"/>
  <c r="N46" i="1" s="1"/>
  <c r="I49" i="1"/>
  <c r="N49" i="1"/>
  <c r="I50" i="1"/>
  <c r="N50" i="1" s="1"/>
  <c r="I53" i="1"/>
  <c r="N53" i="1"/>
  <c r="I54" i="1"/>
  <c r="N54" i="1" s="1"/>
  <c r="I55" i="1"/>
  <c r="N55" i="1"/>
  <c r="I56" i="1"/>
  <c r="I57" i="1"/>
  <c r="N57" i="1" s="1"/>
  <c r="I58" i="1"/>
  <c r="N58" i="1" s="1"/>
  <c r="I59" i="1"/>
  <c r="N59" i="1" s="1"/>
  <c r="I60" i="1"/>
  <c r="N60" i="1" s="1"/>
  <c r="I61" i="1"/>
  <c r="N61" i="1" s="1"/>
  <c r="I62" i="1"/>
  <c r="N62" i="1" s="1"/>
  <c r="I65" i="1"/>
  <c r="N65" i="1" s="1"/>
  <c r="I67" i="1"/>
  <c r="N67" i="1" s="1"/>
  <c r="I68" i="1"/>
  <c r="N68" i="1" s="1"/>
  <c r="I69" i="1"/>
  <c r="N69" i="1" s="1"/>
  <c r="I70" i="1"/>
  <c r="N70" i="1" s="1"/>
  <c r="I71" i="1"/>
  <c r="I73" i="1"/>
  <c r="N73" i="1" s="1"/>
  <c r="I74" i="1"/>
  <c r="N74" i="1"/>
  <c r="I75" i="1"/>
  <c r="N75" i="1" s="1"/>
  <c r="I76" i="1"/>
  <c r="I77" i="1"/>
  <c r="I78" i="1"/>
  <c r="N78" i="1" s="1"/>
  <c r="I79" i="1"/>
  <c r="N79" i="1"/>
  <c r="I80" i="1"/>
  <c r="N80" i="1" s="1"/>
  <c r="I81" i="1"/>
  <c r="N81" i="1"/>
  <c r="I82" i="1"/>
  <c r="N82" i="1" s="1"/>
  <c r="I83" i="1"/>
  <c r="N83" i="1"/>
  <c r="I84" i="1"/>
  <c r="I85" i="1"/>
  <c r="N85" i="1"/>
  <c r="I86" i="1"/>
  <c r="I87" i="1"/>
  <c r="N87" i="1" s="1"/>
  <c r="I88" i="1"/>
  <c r="I89" i="1"/>
  <c r="N89" i="1" s="1"/>
  <c r="I90" i="1"/>
  <c r="N90" i="1"/>
  <c r="I91" i="1"/>
  <c r="N91" i="1" s="1"/>
  <c r="I92" i="1"/>
  <c r="N92" i="1"/>
  <c r="I93" i="1"/>
  <c r="N93" i="1" s="1"/>
  <c r="I94" i="1"/>
  <c r="N94" i="1"/>
  <c r="I95" i="1"/>
  <c r="N95" i="1" s="1"/>
  <c r="I96" i="1"/>
  <c r="N96" i="1"/>
  <c r="I97" i="1"/>
  <c r="N97" i="1" s="1"/>
  <c r="I98" i="1"/>
  <c r="N98" i="1"/>
  <c r="I99" i="1"/>
  <c r="N99" i="1" s="1"/>
  <c r="I100" i="1"/>
  <c r="N100" i="1"/>
  <c r="I101" i="1"/>
  <c r="N101" i="1" s="1"/>
  <c r="I102" i="1"/>
  <c r="N102" i="1"/>
  <c r="I103" i="1"/>
  <c r="N103" i="1" s="1"/>
  <c r="I104" i="1"/>
  <c r="N104" i="1"/>
  <c r="I105" i="1"/>
  <c r="N105" i="1" s="1"/>
  <c r="I106" i="1"/>
  <c r="N106" i="1"/>
  <c r="I107" i="1"/>
  <c r="N107" i="1" s="1"/>
  <c r="I108" i="1"/>
  <c r="N108" i="1" s="1"/>
  <c r="I109" i="1"/>
  <c r="N109" i="1" s="1"/>
  <c r="I110" i="1"/>
  <c r="I111" i="1"/>
  <c r="N111" i="1"/>
  <c r="I112" i="1"/>
  <c r="N112" i="1" s="1"/>
  <c r="I113" i="1"/>
  <c r="N113" i="1"/>
  <c r="I114" i="1"/>
  <c r="N114" i="1" s="1"/>
  <c r="I115" i="1"/>
  <c r="N115" i="1"/>
  <c r="I116" i="1"/>
  <c r="N116" i="1" s="1"/>
  <c r="I117" i="1"/>
  <c r="N117" i="1"/>
  <c r="I118" i="1"/>
  <c r="N118" i="1" s="1"/>
  <c r="I119" i="1"/>
  <c r="N119" i="1"/>
  <c r="I120" i="1"/>
  <c r="I121" i="1"/>
  <c r="N121" i="1"/>
  <c r="I122" i="1"/>
  <c r="N122" i="1" s="1"/>
  <c r="I123" i="1"/>
  <c r="N123" i="1"/>
  <c r="I124" i="1"/>
  <c r="I125" i="1"/>
  <c r="N125" i="1" s="1"/>
  <c r="I126" i="1"/>
  <c r="N126" i="1"/>
  <c r="I127" i="1"/>
  <c r="N127" i="1" s="1"/>
  <c r="I128" i="1"/>
  <c r="I130" i="1"/>
  <c r="N130" i="1" s="1"/>
  <c r="I131" i="1"/>
  <c r="N131" i="1"/>
  <c r="I132" i="1"/>
  <c r="N132" i="1" s="1"/>
  <c r="I133" i="1"/>
  <c r="N133" i="1"/>
  <c r="I135" i="1"/>
  <c r="N135" i="1" s="1"/>
  <c r="I136" i="1"/>
  <c r="I137" i="1"/>
  <c r="N137" i="1"/>
  <c r="I138" i="1"/>
  <c r="N138" i="1" s="1"/>
  <c r="I139" i="1"/>
  <c r="N139" i="1"/>
  <c r="I140" i="1"/>
  <c r="N140" i="1" s="1"/>
  <c r="I142" i="1"/>
  <c r="N142" i="1"/>
  <c r="I143" i="1"/>
  <c r="N143" i="1" s="1"/>
  <c r="I144" i="1"/>
  <c r="N144" i="1"/>
  <c r="I145" i="1"/>
  <c r="N145" i="1" s="1"/>
  <c r="I146" i="1"/>
  <c r="N146" i="1"/>
  <c r="I147" i="1"/>
  <c r="N147" i="1" s="1"/>
  <c r="I148" i="1"/>
  <c r="N148" i="1"/>
  <c r="I149" i="1"/>
  <c r="N149" i="1" s="1"/>
  <c r="I150" i="1"/>
  <c r="N150" i="1"/>
  <c r="I151" i="1"/>
  <c r="N151" i="1" s="1"/>
  <c r="I154" i="1"/>
  <c r="N154" i="1"/>
  <c r="I155" i="1"/>
  <c r="N155" i="1" s="1"/>
  <c r="I156" i="1"/>
  <c r="N156" i="1"/>
  <c r="I157" i="1"/>
  <c r="N157" i="1" s="1"/>
  <c r="I158" i="1"/>
  <c r="N158" i="1"/>
  <c r="I159" i="1"/>
  <c r="N159" i="1" s="1"/>
  <c r="I160" i="1"/>
  <c r="N160" i="1"/>
  <c r="I163" i="1"/>
  <c r="N163" i="1" s="1"/>
  <c r="I164" i="1"/>
  <c r="N164" i="1"/>
  <c r="I165" i="1"/>
  <c r="N165" i="1" s="1"/>
  <c r="I166" i="1"/>
  <c r="N166" i="1"/>
  <c r="I167" i="1"/>
  <c r="N167" i="1" s="1"/>
  <c r="I168" i="1"/>
  <c r="N168" i="1"/>
  <c r="I170" i="1"/>
  <c r="N170" i="1" s="1"/>
  <c r="I171" i="1"/>
  <c r="N171" i="1"/>
  <c r="I174" i="1"/>
  <c r="N174" i="1" s="1"/>
  <c r="I175" i="1"/>
  <c r="N175" i="1"/>
  <c r="I176" i="1"/>
  <c r="I177" i="1"/>
  <c r="N177" i="1"/>
  <c r="I178" i="1"/>
  <c r="N178" i="1" s="1"/>
  <c r="I180" i="1"/>
  <c r="N180" i="1"/>
  <c r="I181" i="1"/>
  <c r="N181" i="1" s="1"/>
  <c r="I182" i="1"/>
  <c r="N182" i="1"/>
  <c r="I183" i="1"/>
  <c r="I184" i="1"/>
  <c r="N184" i="1" s="1"/>
  <c r="I185" i="1"/>
  <c r="N185" i="1"/>
  <c r="I186" i="1"/>
  <c r="N186" i="1" s="1"/>
  <c r="I187" i="1"/>
  <c r="I199" i="1"/>
  <c r="N199" i="1" s="1"/>
  <c r="I200" i="1"/>
  <c r="N200" i="1"/>
  <c r="I201" i="1"/>
  <c r="N201" i="1" s="1"/>
  <c r="I202" i="1"/>
  <c r="I203" i="1"/>
  <c r="N203" i="1"/>
  <c r="I204" i="1"/>
  <c r="N204" i="1" s="1"/>
  <c r="I205" i="1"/>
  <c r="N205" i="1"/>
  <c r="I206" i="1"/>
  <c r="N206" i="1" s="1"/>
  <c r="I207" i="1"/>
  <c r="N207" i="1"/>
  <c r="I208" i="1"/>
  <c r="I209" i="1"/>
  <c r="N209" i="1"/>
  <c r="I210" i="1"/>
  <c r="N210" i="1" s="1"/>
  <c r="I245" i="1"/>
  <c r="N245" i="1"/>
  <c r="I246" i="1"/>
  <c r="N246" i="1" s="1"/>
  <c r="I247" i="1"/>
  <c r="N247" i="1"/>
  <c r="I248" i="1"/>
  <c r="I249" i="1"/>
  <c r="N249" i="1" s="1"/>
  <c r="I250" i="1"/>
  <c r="I251" i="1"/>
  <c r="N251" i="1" s="1"/>
  <c r="I252" i="1"/>
  <c r="N252" i="1"/>
  <c r="I253" i="1"/>
  <c r="N253" i="1" s="1"/>
  <c r="I254" i="1"/>
  <c r="N254" i="1"/>
  <c r="I255" i="1"/>
  <c r="N255" i="1" s="1"/>
  <c r="I257" i="1"/>
  <c r="N257" i="1"/>
  <c r="I258" i="1"/>
  <c r="N258" i="1" s="1"/>
  <c r="I259" i="1"/>
  <c r="N259" i="1"/>
  <c r="I260" i="1"/>
  <c r="N260" i="1" s="1"/>
  <c r="I261" i="1"/>
  <c r="N261" i="1"/>
  <c r="I262" i="1"/>
  <c r="N262" i="1" s="1"/>
  <c r="I263" i="1"/>
  <c r="N263" i="1"/>
  <c r="I264" i="1"/>
  <c r="N264" i="1" s="1"/>
  <c r="I265" i="1"/>
  <c r="N265" i="1"/>
  <c r="I266" i="1"/>
  <c r="N266" i="1" s="1"/>
  <c r="I267" i="1"/>
  <c r="N267" i="1"/>
  <c r="I268" i="1"/>
  <c r="N268" i="1" s="1"/>
  <c r="I269" i="1"/>
  <c r="N269" i="1"/>
  <c r="I270" i="1"/>
  <c r="N270" i="1" s="1"/>
  <c r="I271" i="1"/>
  <c r="I272" i="1"/>
  <c r="N272" i="1"/>
  <c r="I273" i="1"/>
  <c r="N273" i="1" s="1"/>
  <c r="I274" i="1"/>
  <c r="I275" i="1"/>
  <c r="N275" i="1" s="1"/>
  <c r="I276" i="1"/>
  <c r="N276" i="1"/>
  <c r="I277" i="1"/>
  <c r="N277" i="1" s="1"/>
  <c r="I278" i="1"/>
  <c r="N278" i="1"/>
  <c r="I279" i="1"/>
  <c r="N279" i="1" s="1"/>
  <c r="I280" i="1"/>
  <c r="N280" i="1"/>
  <c r="I281" i="1"/>
  <c r="N281" i="1" s="1"/>
  <c r="I282" i="1"/>
  <c r="N282" i="1"/>
  <c r="I283" i="1"/>
  <c r="N283" i="1" s="1"/>
  <c r="I284" i="1"/>
  <c r="N284" i="1"/>
  <c r="I285" i="1"/>
  <c r="N285" i="1" s="1"/>
  <c r="I286" i="1"/>
  <c r="N286" i="1"/>
  <c r="I287" i="1"/>
  <c r="N287" i="1" s="1"/>
  <c r="I288" i="1"/>
  <c r="N288" i="1"/>
  <c r="I289" i="1"/>
  <c r="N289" i="1" s="1"/>
  <c r="I290" i="1"/>
  <c r="N290" i="1"/>
  <c r="I291" i="1"/>
  <c r="N291" i="1" s="1"/>
  <c r="I292" i="1"/>
  <c r="N292" i="1"/>
  <c r="I293" i="1"/>
  <c r="N293" i="1" s="1"/>
  <c r="I294" i="1"/>
  <c r="N294" i="1"/>
  <c r="I295" i="1"/>
  <c r="N295" i="1" s="1"/>
  <c r="I298" i="1"/>
  <c r="N298" i="1"/>
  <c r="I299" i="1"/>
  <c r="N299" i="1" s="1"/>
  <c r="I300" i="1"/>
  <c r="N300" i="1"/>
  <c r="I301" i="1"/>
  <c r="N301" i="1" s="1"/>
  <c r="I302" i="1"/>
  <c r="N302" i="1"/>
  <c r="I303" i="1"/>
  <c r="N303" i="1" s="1"/>
  <c r="I304" i="1"/>
  <c r="N304" i="1"/>
  <c r="I305" i="1"/>
  <c r="N305" i="1" s="1"/>
  <c r="I306" i="1"/>
  <c r="N306" i="1"/>
  <c r="I307" i="1"/>
  <c r="N307" i="1" s="1"/>
  <c r="I308" i="1"/>
  <c r="N308" i="1"/>
  <c r="I309" i="1"/>
  <c r="N309" i="1" s="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s="1"/>
  <c r="I328" i="1"/>
  <c r="N328" i="1"/>
  <c r="I329" i="1"/>
  <c r="N329" i="1" s="1"/>
  <c r="I330" i="1"/>
  <c r="N330" i="1"/>
  <c r="I331" i="1"/>
  <c r="N331" i="1" s="1"/>
  <c r="I332" i="1"/>
  <c r="N332" i="1"/>
  <c r="I333" i="1"/>
  <c r="N333" i="1" s="1"/>
  <c r="I334" i="1"/>
  <c r="N334" i="1"/>
  <c r="I335" i="1"/>
  <c r="N335" i="1" s="1"/>
  <c r="I336" i="1"/>
  <c r="N336" i="1"/>
  <c r="I337" i="1"/>
  <c r="N337" i="1" s="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N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s="1"/>
  <c r="L415" i="1"/>
  <c r="N415" i="1"/>
  <c r="B415" i="1"/>
  <c r="M415" i="1" s="1"/>
  <c r="L504" i="1"/>
  <c r="N504" i="1"/>
  <c r="B504" i="1"/>
  <c r="M504" i="1" s="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8" i="1"/>
  <c r="N22" i="1"/>
  <c r="N41" i="1"/>
  <c r="N64" i="1"/>
  <c r="N72" i="1"/>
  <c r="N134" i="1"/>
  <c r="N356" i="1"/>
  <c r="N394" i="1"/>
  <c r="N37" i="1"/>
  <c r="N188" i="1"/>
  <c r="N169" i="1"/>
  <c r="N141" i="1"/>
  <c r="N162" i="1"/>
  <c r="N256" i="1"/>
  <c r="N297" i="1"/>
  <c r="N189" i="1"/>
  <c r="B319" i="1"/>
  <c r="M319" i="1" s="1"/>
  <c r="B320" i="1"/>
  <c r="M320" i="1" s="1"/>
  <c r="B321" i="1"/>
  <c r="M321" i="1"/>
  <c r="B322" i="1"/>
  <c r="M322" i="1" s="1"/>
  <c r="B324" i="1"/>
  <c r="M324" i="1" s="1"/>
  <c r="B325" i="1"/>
  <c r="M325" i="1" s="1"/>
  <c r="B326" i="1"/>
  <c r="M326" i="1" s="1"/>
  <c r="B327" i="1"/>
  <c r="M327" i="1" s="1"/>
  <c r="B328" i="1"/>
  <c r="M328" i="1" s="1"/>
  <c r="B329" i="1"/>
  <c r="M329" i="1" s="1"/>
  <c r="B330" i="1"/>
  <c r="M330" i="1"/>
  <c r="B331" i="1"/>
  <c r="M331" i="1" s="1"/>
  <c r="B332" i="1"/>
  <c r="M332" i="1" s="1"/>
  <c r="B333" i="1"/>
  <c r="M333" i="1" s="1"/>
  <c r="B334" i="1"/>
  <c r="M334" i="1" s="1"/>
  <c r="B335" i="1"/>
  <c r="M335" i="1" s="1"/>
  <c r="B336" i="1"/>
  <c r="M336" i="1" s="1"/>
  <c r="B337" i="1"/>
  <c r="M337" i="1" s="1"/>
  <c r="B338" i="1"/>
  <c r="M338" i="1"/>
  <c r="B339" i="1"/>
  <c r="M339" i="1" s="1"/>
  <c r="B340" i="1"/>
  <c r="M340" i="1" s="1"/>
  <c r="B341" i="1"/>
  <c r="M341" i="1" s="1"/>
  <c r="B342" i="1"/>
  <c r="M342" i="1" s="1"/>
  <c r="B344" i="1"/>
  <c r="M344" i="1" s="1"/>
  <c r="B345" i="1"/>
  <c r="M345" i="1" s="1"/>
  <c r="B346" i="1"/>
  <c r="M346" i="1" s="1"/>
  <c r="B347" i="1"/>
  <c r="M347" i="1"/>
  <c r="B348" i="1"/>
  <c r="M348" i="1" s="1"/>
  <c r="B349" i="1"/>
  <c r="M349" i="1" s="1"/>
  <c r="B351" i="1"/>
  <c r="M351" i="1" s="1"/>
  <c r="B352" i="1"/>
  <c r="M352" i="1" s="1"/>
  <c r="B353" i="1"/>
  <c r="M353" i="1" s="1"/>
  <c r="B354" i="1"/>
  <c r="M354" i="1" s="1"/>
  <c r="B355" i="1"/>
  <c r="M355" i="1" s="1"/>
  <c r="B357" i="1"/>
  <c r="M357" i="1"/>
  <c r="B358" i="1"/>
  <c r="M358" i="1" s="1"/>
  <c r="B360" i="1"/>
  <c r="M360" i="1" s="1"/>
  <c r="B361" i="1"/>
  <c r="M361" i="1" s="1"/>
  <c r="B362" i="1"/>
  <c r="M362" i="1" s="1"/>
  <c r="B363" i="1"/>
  <c r="M363" i="1" s="1"/>
  <c r="B364" i="1"/>
  <c r="M364" i="1" s="1"/>
  <c r="B365" i="1"/>
  <c r="M365" i="1" s="1"/>
  <c r="B366" i="1"/>
  <c r="M366" i="1"/>
  <c r="B367" i="1"/>
  <c r="M367" i="1" s="1"/>
  <c r="B368" i="1"/>
  <c r="M368" i="1" s="1"/>
  <c r="B369" i="1"/>
  <c r="M369" i="1" s="1"/>
  <c r="B370" i="1"/>
  <c r="M370" i="1" s="1"/>
  <c r="B371" i="1"/>
  <c r="M371" i="1" s="1"/>
  <c r="B372" i="1"/>
  <c r="M372" i="1" s="1"/>
  <c r="B373" i="1"/>
  <c r="M373" i="1" s="1"/>
  <c r="B374" i="1"/>
  <c r="M374" i="1"/>
  <c r="B375" i="1"/>
  <c r="M375" i="1" s="1"/>
  <c r="B376" i="1"/>
  <c r="M376" i="1" s="1"/>
  <c r="B377" i="1"/>
  <c r="M377" i="1" s="1"/>
  <c r="B378" i="1"/>
  <c r="M378" i="1" s="1"/>
  <c r="B379" i="1"/>
  <c r="M379" i="1" s="1"/>
  <c r="B380" i="1"/>
  <c r="M380" i="1" s="1"/>
  <c r="B381" i="1"/>
  <c r="M381" i="1" s="1"/>
  <c r="B382" i="1"/>
  <c r="M382" i="1"/>
  <c r="B383" i="1"/>
  <c r="M383" i="1" s="1"/>
  <c r="B384" i="1"/>
  <c r="M384" i="1" s="1"/>
  <c r="B385" i="1"/>
  <c r="M385" i="1" s="1"/>
  <c r="B386" i="1"/>
  <c r="M386" i="1" s="1"/>
  <c r="B387" i="1"/>
  <c r="M387" i="1" s="1"/>
  <c r="B389" i="1"/>
  <c r="M389" i="1" s="1"/>
  <c r="B390" i="1"/>
  <c r="M390" i="1" s="1"/>
  <c r="B391" i="1"/>
  <c r="M391" i="1"/>
  <c r="B392" i="1"/>
  <c r="M392" i="1" s="1"/>
  <c r="B22" i="1"/>
  <c r="M22" i="1" s="1"/>
  <c r="B24" i="1"/>
  <c r="M24" i="1" s="1"/>
  <c r="B41" i="1"/>
  <c r="M41" i="1" s="1"/>
  <c r="B63" i="1"/>
  <c r="M63" i="1" s="1"/>
  <c r="B64" i="1"/>
  <c r="M64" i="1" s="1"/>
  <c r="B66" i="1"/>
  <c r="M66" i="1" s="1"/>
  <c r="B72" i="1"/>
  <c r="M72" i="1" s="1"/>
  <c r="B129" i="1"/>
  <c r="M129" i="1" s="1"/>
  <c r="B134" i="1"/>
  <c r="M134" i="1" s="1"/>
  <c r="B179" i="1"/>
  <c r="M179" i="1" s="1"/>
  <c r="B343" i="1"/>
  <c r="M343" i="1" s="1"/>
  <c r="B350" i="1"/>
  <c r="M350" i="1" s="1"/>
  <c r="B356" i="1"/>
  <c r="M356" i="1" s="1"/>
  <c r="B393" i="1"/>
  <c r="M393" i="1" s="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s="1"/>
  <c r="B297" i="1"/>
  <c r="M297" i="1"/>
  <c r="B323" i="1"/>
  <c r="M323" i="1" s="1"/>
  <c r="B189" i="1"/>
  <c r="M189" i="1"/>
  <c r="B194" i="1"/>
  <c r="M194" i="1" s="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L544" i="1"/>
  <c r="L545" i="1"/>
  <c r="N545" i="1"/>
  <c r="N544" i="1"/>
  <c r="B544" i="1"/>
  <c r="M544" i="1" s="1"/>
  <c r="B545" i="1"/>
  <c r="M545" i="1" s="1"/>
  <c r="L536" i="1"/>
  <c r="N536" i="1"/>
  <c r="B536" i="1"/>
  <c r="M536" i="1" s="1"/>
  <c r="L461" i="1"/>
  <c r="L462" i="1"/>
  <c r="L463" i="1"/>
  <c r="L464" i="1"/>
  <c r="L465" i="1"/>
  <c r="L466" i="1"/>
  <c r="L467" i="1"/>
  <c r="L468" i="1"/>
  <c r="N465" i="1"/>
  <c r="N466" i="1"/>
  <c r="N467" i="1"/>
  <c r="N468" i="1"/>
  <c r="B465" i="1"/>
  <c r="M465" i="1" s="1"/>
  <c r="B466" i="1"/>
  <c r="M466" i="1" s="1"/>
  <c r="B467" i="1"/>
  <c r="M467" i="1" s="1"/>
  <c r="B468" i="1"/>
  <c r="M468" i="1" s="1"/>
  <c r="L412" i="1"/>
  <c r="L411" i="1"/>
  <c r="N412" i="1"/>
  <c r="N411" i="1"/>
  <c r="B411" i="1"/>
  <c r="M411" i="1" s="1"/>
  <c r="B412" i="1"/>
  <c r="M412" i="1" s="1"/>
  <c r="L400" i="1"/>
  <c r="N400" i="1"/>
  <c r="B400" i="1"/>
  <c r="M400" i="1" s="1"/>
  <c r="L237" i="1"/>
  <c r="L235" i="1"/>
  <c r="L236" i="1"/>
  <c r="N237" i="1"/>
  <c r="N236" i="1"/>
  <c r="N235" i="1"/>
  <c r="B235" i="1"/>
  <c r="M235" i="1" s="1"/>
  <c r="B236" i="1"/>
  <c r="M236" i="1" s="1"/>
  <c r="B237" i="1"/>
  <c r="M237" i="1" s="1"/>
  <c r="L228" i="1"/>
  <c r="L229" i="1"/>
  <c r="N229" i="1"/>
  <c r="N228" i="1"/>
  <c r="B228" i="1"/>
  <c r="M228" i="1" s="1"/>
  <c r="B229" i="1"/>
  <c r="M229" i="1" s="1"/>
  <c r="L258" i="1"/>
  <c r="B258" i="1"/>
  <c r="M258" i="1"/>
  <c r="L207" i="1"/>
  <c r="B207" i="1"/>
  <c r="M207" i="1" s="1"/>
  <c r="L165" i="1"/>
  <c r="B165" i="1"/>
  <c r="M165" i="1"/>
  <c r="L139" i="1"/>
  <c r="L140" i="1"/>
  <c r="L142" i="1"/>
  <c r="L143" i="1"/>
  <c r="L144" i="1"/>
  <c r="L145" i="1"/>
  <c r="L146" i="1"/>
  <c r="L147" i="1"/>
  <c r="L148" i="1"/>
  <c r="L149" i="1"/>
  <c r="L150" i="1"/>
  <c r="L151" i="1"/>
  <c r="L154" i="1"/>
  <c r="L155" i="1"/>
  <c r="L156" i="1"/>
  <c r="B139" i="1"/>
  <c r="M139" i="1" s="1"/>
  <c r="B140" i="1"/>
  <c r="M140" i="1" s="1"/>
  <c r="B142" i="1"/>
  <c r="M142" i="1" s="1"/>
  <c r="B143" i="1"/>
  <c r="M143" i="1" s="1"/>
  <c r="B144" i="1"/>
  <c r="M144" i="1" s="1"/>
  <c r="B145" i="1"/>
  <c r="M145" i="1" s="1"/>
  <c r="B146" i="1"/>
  <c r="M146" i="1" s="1"/>
  <c r="B147" i="1"/>
  <c r="M147" i="1" s="1"/>
  <c r="B148" i="1"/>
  <c r="M148" i="1" s="1"/>
  <c r="B149" i="1"/>
  <c r="M149" i="1" s="1"/>
  <c r="B150" i="1"/>
  <c r="M150" i="1" s="1"/>
  <c r="B151" i="1"/>
  <c r="M151" i="1" s="1"/>
  <c r="B154" i="1"/>
  <c r="M154" i="1" s="1"/>
  <c r="B155" i="1"/>
  <c r="M155" i="1" s="1"/>
  <c r="B156" i="1"/>
  <c r="M156" i="1" s="1"/>
  <c r="L90" i="1"/>
  <c r="L91" i="1"/>
  <c r="B90" i="1"/>
  <c r="M90" i="1" s="1"/>
  <c r="B91" i="1"/>
  <c r="M91" i="1" s="1"/>
  <c r="L56" i="1"/>
  <c r="L57" i="1"/>
  <c r="L58" i="1"/>
  <c r="L59" i="1"/>
  <c r="L60" i="1"/>
  <c r="N56" i="1"/>
  <c r="B56" i="1"/>
  <c r="M56" i="1" s="1"/>
  <c r="B57" i="1"/>
  <c r="M57" i="1" s="1"/>
  <c r="B58" i="1"/>
  <c r="M58" i="1" s="1"/>
  <c r="B59" i="1"/>
  <c r="M59" i="1" s="1"/>
  <c r="B60" i="1"/>
  <c r="M60" i="1" s="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s="1"/>
  <c r="L25" i="1"/>
  <c r="B25" i="1"/>
  <c r="M25" i="1"/>
  <c r="L410" i="1"/>
  <c r="N410" i="1"/>
  <c r="B410" i="1"/>
  <c r="M410" i="1"/>
  <c r="L424" i="1"/>
  <c r="N424" i="1"/>
  <c r="B424" i="1"/>
  <c r="M424" i="1"/>
  <c r="L138" i="1"/>
  <c r="B138" i="1"/>
  <c r="M138" i="1" s="1"/>
  <c r="L98" i="1"/>
  <c r="B98" i="1"/>
  <c r="M98" i="1"/>
  <c r="L547" i="1"/>
  <c r="N547" i="1"/>
  <c r="B547" i="1"/>
  <c r="M547" i="1"/>
  <c r="L318" i="1"/>
  <c r="B318" i="1"/>
  <c r="M318" i="1" s="1"/>
  <c r="L21" i="1"/>
  <c r="B21" i="1"/>
  <c r="M21" i="1"/>
  <c r="L317" i="1"/>
  <c r="B317" i="1"/>
  <c r="M317" i="1" s="1"/>
  <c r="L270" i="1"/>
  <c r="L269" i="1"/>
  <c r="L268" i="1"/>
  <c r="B268" i="1"/>
  <c r="M268" i="1"/>
  <c r="B269" i="1"/>
  <c r="M269" i="1"/>
  <c r="B270" i="1"/>
  <c r="M270" i="1"/>
  <c r="L247" i="1"/>
  <c r="B247" i="1"/>
  <c r="M247" i="1" s="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s="1"/>
  <c r="B27" i="1"/>
  <c r="M27" i="1" s="1"/>
  <c r="B28" i="1"/>
  <c r="M28" i="1" s="1"/>
  <c r="B29" i="1"/>
  <c r="M29" i="1" s="1"/>
  <c r="L5" i="1"/>
  <c r="L6" i="1"/>
  <c r="L7" i="1"/>
  <c r="L8" i="1"/>
  <c r="L9" i="1"/>
  <c r="L10" i="1"/>
  <c r="L11" i="1"/>
  <c r="L12" i="1"/>
  <c r="L13" i="1"/>
  <c r="L14" i="1"/>
  <c r="L17" i="1"/>
  <c r="L19" i="1"/>
  <c r="L20" i="1"/>
  <c r="N12" i="1"/>
  <c r="B5" i="1"/>
  <c r="M5" i="1" s="1"/>
  <c r="B6" i="1"/>
  <c r="M6" i="1" s="1"/>
  <c r="B7" i="1"/>
  <c r="M7" i="1" s="1"/>
  <c r="B8" i="1"/>
  <c r="M8" i="1" s="1"/>
  <c r="B9" i="1"/>
  <c r="M9" i="1" s="1"/>
  <c r="B10" i="1"/>
  <c r="M10" i="1" s="1"/>
  <c r="B11" i="1"/>
  <c r="M11" i="1" s="1"/>
  <c r="B12" i="1"/>
  <c r="M12" i="1" s="1"/>
  <c r="B13" i="1"/>
  <c r="M13" i="1" s="1"/>
  <c r="B14" i="1"/>
  <c r="M14" i="1" s="1"/>
  <c r="B17" i="1"/>
  <c r="M17" i="1" s="1"/>
  <c r="B19" i="1"/>
  <c r="M19" i="1" s="1"/>
  <c r="B20" i="1"/>
  <c r="M20" i="1" s="1"/>
  <c r="L203" i="1"/>
  <c r="B203" i="1"/>
  <c r="M203" i="1"/>
  <c r="L199" i="1"/>
  <c r="B199" i="1"/>
  <c r="M199" i="1" s="1"/>
  <c r="L30" i="1"/>
  <c r="B30" i="1"/>
  <c r="M30" i="1"/>
  <c r="L54" i="1"/>
  <c r="B54" i="1"/>
  <c r="M54" i="1" s="1"/>
  <c r="N35" i="1"/>
  <c r="N39" i="1"/>
  <c r="N77" i="1"/>
  <c r="N88" i="1"/>
  <c r="N120" i="1"/>
  <c r="N124" i="1"/>
  <c r="N136"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s="1"/>
  <c r="L469" i="1"/>
  <c r="L460" i="1"/>
  <c r="B460" i="1"/>
  <c r="M460" i="1" s="1"/>
  <c r="B469" i="1"/>
  <c r="M469" i="1" s="1"/>
  <c r="L314" i="1"/>
  <c r="B314" i="1"/>
  <c r="M314" i="1"/>
  <c r="H2" i="7"/>
  <c r="H3" i="7"/>
  <c r="B558" i="1"/>
  <c r="M558" i="1"/>
  <c r="N558" i="1"/>
  <c r="L558" i="1"/>
  <c r="B306" i="1"/>
  <c r="M306" i="1"/>
  <c r="L306" i="1"/>
  <c r="B171" i="1"/>
  <c r="M171" i="1"/>
  <c r="L171" i="1"/>
  <c r="B309" i="1"/>
  <c r="M309" i="1"/>
  <c r="L309" i="1"/>
  <c r="B608" i="1"/>
  <c r="M608" i="1" s="1"/>
  <c r="N608" i="1"/>
  <c r="L608" i="1"/>
  <c r="B675" i="1"/>
  <c r="M675" i="1" s="1"/>
  <c r="N675" i="1"/>
  <c r="L675" i="1"/>
  <c r="B762" i="1"/>
  <c r="M762" i="1" s="1"/>
  <c r="N762" i="1"/>
  <c r="L762" i="1"/>
  <c r="B919" i="1"/>
  <c r="M919" i="1" s="1"/>
  <c r="N919" i="1"/>
  <c r="L919" i="1"/>
  <c r="B209" i="1"/>
  <c r="M209" i="1" s="1"/>
  <c r="L209" i="1"/>
  <c r="B500" i="1"/>
  <c r="M500" i="1"/>
  <c r="L500" i="1"/>
  <c r="B534" i="1"/>
  <c r="M534" i="1" s="1"/>
  <c r="L534" i="1"/>
  <c r="B699" i="1"/>
  <c r="M699" i="1"/>
  <c r="N699" i="1"/>
  <c r="L699" i="1"/>
  <c r="B767" i="1"/>
  <c r="M767" i="1"/>
  <c r="N767" i="1"/>
  <c r="L767" i="1"/>
  <c r="B79" i="1"/>
  <c r="M79" i="1"/>
  <c r="L79" i="1"/>
  <c r="B80" i="1"/>
  <c r="M80" i="1" s="1"/>
  <c r="L80" i="1"/>
  <c r="B82" i="1"/>
  <c r="M82" i="1" s="1"/>
  <c r="L82" i="1"/>
  <c r="B77" i="1"/>
  <c r="M77" i="1" s="1"/>
  <c r="L77" i="1"/>
  <c r="B78" i="1"/>
  <c r="M78" i="1"/>
  <c r="L78" i="1"/>
  <c r="B907" i="1"/>
  <c r="M907" i="1" s="1"/>
  <c r="N907" i="1"/>
  <c r="L907" i="1"/>
  <c r="B901" i="1"/>
  <c r="M901" i="1" s="1"/>
  <c r="N901" i="1"/>
  <c r="L901" i="1"/>
  <c r="B897" i="1"/>
  <c r="M897" i="1" s="1"/>
  <c r="N897" i="1"/>
  <c r="L897" i="1"/>
  <c r="B914" i="1"/>
  <c r="M914" i="1" s="1"/>
  <c r="N914" i="1"/>
  <c r="L914" i="1"/>
  <c r="B911" i="1"/>
  <c r="M911" i="1" s="1"/>
  <c r="N911" i="1"/>
  <c r="L911" i="1"/>
  <c r="B898" i="1"/>
  <c r="M898" i="1" s="1"/>
  <c r="N898" i="1"/>
  <c r="L898" i="1"/>
  <c r="B910" i="1"/>
  <c r="M910" i="1" s="1"/>
  <c r="N910" i="1"/>
  <c r="L910" i="1"/>
  <c r="B916" i="1"/>
  <c r="M916" i="1" s="1"/>
  <c r="N916" i="1"/>
  <c r="L916" i="1"/>
  <c r="B905" i="1"/>
  <c r="M905" i="1" s="1"/>
  <c r="N905" i="1"/>
  <c r="L905" i="1"/>
  <c r="B904" i="1"/>
  <c r="M904" i="1" s="1"/>
  <c r="N904" i="1"/>
  <c r="L904" i="1"/>
  <c r="B903" i="1"/>
  <c r="M903" i="1" s="1"/>
  <c r="N903" i="1"/>
  <c r="L903" i="1"/>
  <c r="B899" i="1"/>
  <c r="M899" i="1" s="1"/>
  <c r="N899" i="1"/>
  <c r="L899" i="1"/>
  <c r="B900" i="1"/>
  <c r="M900" i="1" s="1"/>
  <c r="N900" i="1"/>
  <c r="L900" i="1"/>
  <c r="B915" i="1"/>
  <c r="M915" i="1" s="1"/>
  <c r="N915" i="1"/>
  <c r="L915" i="1"/>
  <c r="B913" i="1"/>
  <c r="M913" i="1" s="1"/>
  <c r="N913" i="1"/>
  <c r="L913" i="1"/>
  <c r="B909" i="1"/>
  <c r="M909" i="1" s="1"/>
  <c r="N909" i="1"/>
  <c r="L909" i="1"/>
  <c r="B906" i="1"/>
  <c r="M906" i="1" s="1"/>
  <c r="N906" i="1"/>
  <c r="L906" i="1"/>
  <c r="B912" i="1"/>
  <c r="M912" i="1" s="1"/>
  <c r="N912" i="1"/>
  <c r="L912" i="1"/>
  <c r="B902" i="1"/>
  <c r="M902" i="1" s="1"/>
  <c r="N902" i="1"/>
  <c r="L902" i="1"/>
  <c r="B908" i="1"/>
  <c r="M908" i="1" s="1"/>
  <c r="N908" i="1"/>
  <c r="L908" i="1"/>
  <c r="B93" i="1"/>
  <c r="M93" i="1" s="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s="1"/>
  <c r="B814" i="1"/>
  <c r="M814" i="1"/>
  <c r="B819" i="1"/>
  <c r="M819" i="1" s="1"/>
  <c r="B827" i="1"/>
  <c r="M827" i="1"/>
  <c r="B828" i="1"/>
  <c r="M828" i="1" s="1"/>
  <c r="B864" i="1"/>
  <c r="M864" i="1"/>
  <c r="B865" i="1"/>
  <c r="M865" i="1" s="1"/>
  <c r="B876" i="1"/>
  <c r="M876" i="1"/>
  <c r="B883" i="1"/>
  <c r="M883" i="1" s="1"/>
  <c r="B884" i="1"/>
  <c r="M884" i="1"/>
  <c r="B921" i="1"/>
  <c r="M921" i="1" s="1"/>
  <c r="B922" i="1"/>
  <c r="M922" i="1"/>
  <c r="B924" i="1"/>
  <c r="M924" i="1" s="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s="1"/>
  <c r="B97" i="1"/>
  <c r="M97" i="1" s="1"/>
  <c r="B109" i="1"/>
  <c r="M109" i="1" s="1"/>
  <c r="B105" i="1"/>
  <c r="M105" i="1" s="1"/>
  <c r="B104" i="1"/>
  <c r="M104" i="1" s="1"/>
  <c r="B108" i="1"/>
  <c r="M108" i="1" s="1"/>
  <c r="B107" i="1"/>
  <c r="M107" i="1" s="1"/>
  <c r="B103" i="1"/>
  <c r="M103" i="1" s="1"/>
  <c r="B123" i="1"/>
  <c r="M123" i="1" s="1"/>
  <c r="B167" i="1"/>
  <c r="M167" i="1" s="1"/>
  <c r="B166" i="1"/>
  <c r="M166" i="1" s="1"/>
  <c r="B182" i="1"/>
  <c r="M182" i="1" s="1"/>
  <c r="B202" i="1"/>
  <c r="M202" i="1" s="1"/>
  <c r="B113" i="1"/>
  <c r="M113" i="1" s="1"/>
  <c r="B208" i="1"/>
  <c r="M208" i="1" s="1"/>
  <c r="B183" i="1"/>
  <c r="M183" i="1" s="1"/>
  <c r="B187" i="1"/>
  <c r="M187" i="1" s="1"/>
  <c r="B186" i="1"/>
  <c r="M186" i="1" s="1"/>
  <c r="B205" i="1"/>
  <c r="M205" i="1" s="1"/>
  <c r="B112" i="1"/>
  <c r="M112" i="1" s="1"/>
  <c r="B201" i="1"/>
  <c r="M201" i="1" s="1"/>
  <c r="B184" i="1"/>
  <c r="M184" i="1" s="1"/>
  <c r="B115" i="1"/>
  <c r="M115" i="1" s="1"/>
  <c r="B200" i="1"/>
  <c r="M200" i="1" s="1"/>
  <c r="B204" i="1"/>
  <c r="M204" i="1" s="1"/>
  <c r="B114" i="1"/>
  <c r="M114" i="1" s="1"/>
  <c r="B176" i="1"/>
  <c r="M176" i="1" s="1"/>
  <c r="B181" i="1"/>
  <c r="M181" i="1" s="1"/>
  <c r="B116" i="1"/>
  <c r="M116" i="1" s="1"/>
  <c r="B110" i="1"/>
  <c r="M110" i="1" s="1"/>
  <c r="B177" i="1"/>
  <c r="M177" i="1" s="1"/>
  <c r="B178" i="1"/>
  <c r="M178" i="1" s="1"/>
  <c r="B34" i="1"/>
  <c r="M34" i="1" s="1"/>
  <c r="B175" i="1"/>
  <c r="M175" i="1" s="1"/>
  <c r="B253" i="1"/>
  <c r="M253" i="1" s="1"/>
  <c r="B262" i="1"/>
  <c r="M262" i="1" s="1"/>
  <c r="B263" i="1"/>
  <c r="M263" i="1" s="1"/>
  <c r="B261" i="1"/>
  <c r="M261" i="1" s="1"/>
  <c r="B257" i="1"/>
  <c r="M257" i="1" s="1"/>
  <c r="B260" i="1"/>
  <c r="M260" i="1" s="1"/>
  <c r="B299" i="1"/>
  <c r="M299" i="1" s="1"/>
  <c r="B255" i="1"/>
  <c r="M255" i="1" s="1"/>
  <c r="B259" i="1"/>
  <c r="M259" i="1" s="1"/>
  <c r="B266" i="1"/>
  <c r="M266" i="1" s="1"/>
  <c r="B265" i="1"/>
  <c r="M265" i="1" s="1"/>
  <c r="B267" i="1"/>
  <c r="M267" i="1" s="1"/>
  <c r="B300" i="1"/>
  <c r="M300" i="1" s="1"/>
  <c r="B301" i="1"/>
  <c r="M301" i="1" s="1"/>
  <c r="B298" i="1"/>
  <c r="M298" i="1" s="1"/>
  <c r="B264" i="1"/>
  <c r="M264" i="1" s="1"/>
  <c r="B302" i="1"/>
  <c r="M302" i="1" s="1"/>
  <c r="B304" i="1"/>
  <c r="M304" i="1" s="1"/>
  <c r="B303" i="1"/>
  <c r="M303" i="1" s="1"/>
  <c r="B254" i="1"/>
  <c r="M254" i="1" s="1"/>
  <c r="B308" i="1"/>
  <c r="M308" i="1" s="1"/>
  <c r="B307" i="1"/>
  <c r="M307" i="1" s="1"/>
  <c r="B190" i="1"/>
  <c r="M190" i="1" s="1"/>
  <c r="B196" i="1"/>
  <c r="M196" i="1" s="1"/>
  <c r="B422" i="1"/>
  <c r="M422" i="1" s="1"/>
  <c r="B405" i="1"/>
  <c r="M405" i="1" s="1"/>
  <c r="B414" i="1"/>
  <c r="M414" i="1" s="1"/>
  <c r="B418" i="1"/>
  <c r="M418" i="1" s="1"/>
  <c r="B407" i="1"/>
  <c r="M407" i="1" s="1"/>
  <c r="B431" i="1"/>
  <c r="M431" i="1" s="1"/>
  <c r="B433" i="1"/>
  <c r="M433" i="1" s="1"/>
  <c r="B437" i="1"/>
  <c r="M437" i="1" s="1"/>
  <c r="B429" i="1"/>
  <c r="M429" i="1" s="1"/>
  <c r="B436" i="1"/>
  <c r="M436" i="1" s="1"/>
  <c r="B430" i="1"/>
  <c r="M430" i="1" s="1"/>
  <c r="B425" i="1"/>
  <c r="M425" i="1" s="1"/>
  <c r="B427" i="1"/>
  <c r="M427" i="1" s="1"/>
  <c r="B409" i="1"/>
  <c r="M409" i="1" s="1"/>
  <c r="B428" i="1"/>
  <c r="M428" i="1" s="1"/>
  <c r="B421" i="1"/>
  <c r="M421" i="1" s="1"/>
  <c r="B432" i="1"/>
  <c r="M432" i="1" s="1"/>
  <c r="B404" i="1"/>
  <c r="M404" i="1" s="1"/>
  <c r="B435" i="1"/>
  <c r="M435" i="1" s="1"/>
  <c r="B406" i="1"/>
  <c r="M406" i="1" s="1"/>
  <c r="B426" i="1"/>
  <c r="M426" i="1" s="1"/>
  <c r="B408" i="1"/>
  <c r="M408" i="1" s="1"/>
  <c r="B402" i="1"/>
  <c r="M402" i="1" s="1"/>
  <c r="B423" i="1"/>
  <c r="M423" i="1" s="1"/>
  <c r="B416" i="1"/>
  <c r="M416" i="1" s="1"/>
  <c r="B417" i="1"/>
  <c r="M417" i="1" s="1"/>
  <c r="B413" i="1"/>
  <c r="M413" i="1" s="1"/>
  <c r="B434" i="1"/>
  <c r="M434" i="1" s="1"/>
  <c r="B403" i="1"/>
  <c r="M403" i="1" s="1"/>
  <c r="B442" i="1"/>
  <c r="M442" i="1" s="1"/>
  <c r="B444" i="1"/>
  <c r="M444" i="1" s="1"/>
  <c r="B441" i="1"/>
  <c r="M441" i="1" s="1"/>
  <c r="B443" i="1"/>
  <c r="M443" i="1" s="1"/>
  <c r="B445" i="1"/>
  <c r="M445" i="1" s="1"/>
  <c r="B440" i="1"/>
  <c r="M440" i="1" s="1"/>
  <c r="B452" i="1"/>
  <c r="M452" i="1" s="1"/>
  <c r="B451" i="1"/>
  <c r="M451" i="1" s="1"/>
  <c r="B456" i="1"/>
  <c r="M456" i="1" s="1"/>
  <c r="B453" i="1"/>
  <c r="M453" i="1" s="1"/>
  <c r="B455" i="1"/>
  <c r="M455" i="1" s="1"/>
  <c r="B454" i="1"/>
  <c r="M454" i="1" s="1"/>
  <c r="B476" i="1"/>
  <c r="M476" i="1" s="1"/>
  <c r="B474" i="1"/>
  <c r="M474" i="1" s="1"/>
  <c r="B473" i="1"/>
  <c r="M473" i="1" s="1"/>
  <c r="B475" i="1"/>
  <c r="M475" i="1" s="1"/>
  <c r="B477" i="1"/>
  <c r="M477" i="1" s="1"/>
  <c r="B472" i="1"/>
  <c r="M472" i="1" s="1"/>
  <c r="B493" i="1"/>
  <c r="M493" i="1" s="1"/>
  <c r="B494" i="1"/>
  <c r="M494" i="1" s="1"/>
  <c r="B495" i="1"/>
  <c r="M495" i="1" s="1"/>
  <c r="B492" i="1"/>
  <c r="M492" i="1" s="1"/>
  <c r="B496" i="1"/>
  <c r="M496" i="1" s="1"/>
  <c r="B491" i="1"/>
  <c r="M491" i="1" s="1"/>
  <c r="B499" i="1"/>
  <c r="M499" i="1" s="1"/>
  <c r="B521" i="1"/>
  <c r="M521" i="1" s="1"/>
  <c r="B519" i="1"/>
  <c r="M519" i="1" s="1"/>
  <c r="B522" i="1"/>
  <c r="M522" i="1" s="1"/>
  <c r="B520" i="1"/>
  <c r="M520" i="1" s="1"/>
  <c r="B531" i="1"/>
  <c r="M531" i="1" s="1"/>
  <c r="B546" i="1"/>
  <c r="M546" i="1" s="1"/>
  <c r="B543" i="1"/>
  <c r="M543" i="1" s="1"/>
  <c r="B542" i="1"/>
  <c r="M542" i="1" s="1"/>
  <c r="B551" i="1"/>
  <c r="M551" i="1" s="1"/>
  <c r="B552" i="1"/>
  <c r="M552" i="1" s="1"/>
  <c r="B557" i="1"/>
  <c r="M557" i="1" s="1"/>
  <c r="B555" i="1"/>
  <c r="M555" i="1" s="1"/>
  <c r="B554" i="1"/>
  <c r="M554" i="1" s="1"/>
  <c r="B556" i="1"/>
  <c r="M556" i="1" s="1"/>
  <c r="B553" i="1"/>
  <c r="M553" i="1" s="1"/>
  <c r="B550" i="1"/>
  <c r="M550" i="1" s="1"/>
  <c r="B582" i="1"/>
  <c r="M582" i="1" s="1"/>
  <c r="B573" i="1"/>
  <c r="M573" i="1" s="1"/>
  <c r="B578" i="1"/>
  <c r="M578" i="1" s="1"/>
  <c r="B580" i="1"/>
  <c r="M580" i="1" s="1"/>
  <c r="B581" i="1"/>
  <c r="M581" i="1" s="1"/>
  <c r="B572" i="1"/>
  <c r="M572" i="1" s="1"/>
  <c r="B579" i="1"/>
  <c r="M579" i="1" s="1"/>
  <c r="B571" i="1"/>
  <c r="M571" i="1" s="1"/>
  <c r="B570" i="1"/>
  <c r="M570" i="1" s="1"/>
  <c r="B574" i="1"/>
  <c r="M574" i="1" s="1"/>
  <c r="B577" i="1"/>
  <c r="M577" i="1" s="1"/>
  <c r="B583" i="1"/>
  <c r="M583" i="1" s="1"/>
  <c r="B575" i="1"/>
  <c r="M575" i="1" s="1"/>
  <c r="B576" i="1"/>
  <c r="M576" i="1" s="1"/>
  <c r="B606" i="1"/>
  <c r="M606" i="1" s="1"/>
  <c r="B607" i="1"/>
  <c r="M607" i="1" s="1"/>
  <c r="B620" i="1"/>
  <c r="M620" i="1" s="1"/>
  <c r="B621" i="1"/>
  <c r="M621" i="1" s="1"/>
  <c r="B644" i="1"/>
  <c r="M644" i="1" s="1"/>
  <c r="B638" i="1"/>
  <c r="M638" i="1" s="1"/>
  <c r="B645" i="1"/>
  <c r="M645" i="1" s="1"/>
  <c r="B634" i="1"/>
  <c r="M634" i="1" s="1"/>
  <c r="B646" i="1"/>
  <c r="M646" i="1" s="1"/>
  <c r="B641" i="1"/>
  <c r="M641" i="1" s="1"/>
  <c r="B637" i="1"/>
  <c r="M637" i="1" s="1"/>
  <c r="B636" i="1"/>
  <c r="M636" i="1" s="1"/>
  <c r="B643" i="1"/>
  <c r="M643" i="1" s="1"/>
  <c r="B642" i="1"/>
  <c r="M642" i="1" s="1"/>
  <c r="B640" i="1"/>
  <c r="M640" i="1" s="1"/>
  <c r="B639" i="1"/>
  <c r="M639" i="1" s="1"/>
  <c r="B635" i="1"/>
  <c r="M635" i="1" s="1"/>
  <c r="B649" i="1"/>
  <c r="M649" i="1" s="1"/>
  <c r="B650" i="1"/>
  <c r="M650" i="1" s="1"/>
  <c r="B648" i="1"/>
  <c r="M648" i="1" s="1"/>
  <c r="B653" i="1"/>
  <c r="M653" i="1" s="1"/>
  <c r="B659" i="1"/>
  <c r="M659" i="1" s="1"/>
  <c r="B658" i="1"/>
  <c r="M658" i="1" s="1"/>
  <c r="B660" i="1"/>
  <c r="M660" i="1" s="1"/>
  <c r="B686" i="1"/>
  <c r="M686" i="1" s="1"/>
  <c r="B685" i="1"/>
  <c r="M685" i="1" s="1"/>
  <c r="B687" i="1"/>
  <c r="M687" i="1" s="1"/>
  <c r="B745" i="1"/>
  <c r="M745" i="1" s="1"/>
  <c r="B747" i="1"/>
  <c r="M747" i="1" s="1"/>
  <c r="B739" i="1"/>
  <c r="M739" i="1" s="1"/>
  <c r="B741" i="1"/>
  <c r="M741" i="1" s="1"/>
  <c r="B743" i="1"/>
  <c r="M743" i="1" s="1"/>
  <c r="B744" i="1"/>
  <c r="M744" i="1" s="1"/>
  <c r="B746" i="1"/>
  <c r="M746" i="1" s="1"/>
  <c r="B742" i="1"/>
  <c r="M742" i="1" s="1"/>
  <c r="B740" i="1"/>
  <c r="M740" i="1" s="1"/>
  <c r="B760" i="1"/>
  <c r="M760" i="1" s="1"/>
  <c r="B761" i="1"/>
  <c r="M761" i="1" s="1"/>
  <c r="B757" i="1"/>
  <c r="M757" i="1" s="1"/>
  <c r="B754" i="1"/>
  <c r="M754" i="1" s="1"/>
  <c r="B755" i="1"/>
  <c r="M755" i="1" s="1"/>
  <c r="B756" i="1"/>
  <c r="M756" i="1" s="1"/>
  <c r="B758" i="1"/>
  <c r="M758" i="1" s="1"/>
  <c r="B759" i="1"/>
  <c r="M759" i="1" s="1"/>
  <c r="B766" i="1"/>
  <c r="M766" i="1" s="1"/>
  <c r="B765" i="1"/>
  <c r="M765" i="1" s="1"/>
  <c r="B768" i="1"/>
  <c r="M768" i="1" s="1"/>
  <c r="B773" i="1"/>
  <c r="M773" i="1" s="1"/>
  <c r="B791" i="1"/>
  <c r="M791" i="1" s="1"/>
  <c r="B789" i="1"/>
  <c r="M789" i="1" s="1"/>
  <c r="B796" i="1"/>
  <c r="M796" i="1" s="1"/>
  <c r="B794" i="1"/>
  <c r="M794" i="1" s="1"/>
  <c r="B785" i="1"/>
  <c r="M785" i="1" s="1"/>
  <c r="B793" i="1"/>
  <c r="M793" i="1" s="1"/>
  <c r="B787" i="1"/>
  <c r="M787" i="1" s="1"/>
  <c r="B790" i="1"/>
  <c r="M790" i="1" s="1"/>
  <c r="B792" i="1"/>
  <c r="M792" i="1" s="1"/>
  <c r="B782" i="1"/>
  <c r="M782" i="1" s="1"/>
  <c r="B783" i="1"/>
  <c r="M783" i="1" s="1"/>
  <c r="B788" i="1"/>
  <c r="M788" i="1" s="1"/>
  <c r="B784" i="1"/>
  <c r="M784" i="1" s="1"/>
  <c r="B786" i="1"/>
  <c r="M786" i="1" s="1"/>
  <c r="B795" i="1"/>
  <c r="M795" i="1" s="1"/>
  <c r="B802" i="1"/>
  <c r="M802" i="1" s="1"/>
  <c r="B799" i="1"/>
  <c r="M799" i="1" s="1"/>
  <c r="B798" i="1"/>
  <c r="M798" i="1" s="1"/>
  <c r="B800" i="1"/>
  <c r="M800" i="1" s="1"/>
  <c r="B801" i="1"/>
  <c r="M801" i="1" s="1"/>
  <c r="B803" i="1"/>
  <c r="M803" i="1" s="1"/>
  <c r="B797" i="1"/>
  <c r="M797" i="1" s="1"/>
  <c r="B812" i="1"/>
  <c r="M812" i="1" s="1"/>
  <c r="B811" i="1"/>
  <c r="M811" i="1" s="1"/>
  <c r="B823" i="1"/>
  <c r="M823" i="1" s="1"/>
  <c r="B825" i="1"/>
  <c r="M825" i="1" s="1"/>
  <c r="B824" i="1"/>
  <c r="M824" i="1" s="1"/>
  <c r="B826" i="1"/>
  <c r="M826" i="1" s="1"/>
  <c r="B834" i="1"/>
  <c r="M834" i="1" s="1"/>
  <c r="B832" i="1"/>
  <c r="M832" i="1" s="1"/>
  <c r="B836" i="1"/>
  <c r="M836" i="1" s="1"/>
  <c r="B835" i="1"/>
  <c r="M835" i="1" s="1"/>
  <c r="B829" i="1"/>
  <c r="M829" i="1" s="1"/>
  <c r="B833" i="1"/>
  <c r="M833" i="1" s="1"/>
  <c r="B830" i="1"/>
  <c r="M830" i="1" s="1"/>
  <c r="B831" i="1"/>
  <c r="M831" i="1" s="1"/>
  <c r="B863" i="1"/>
  <c r="M863" i="1" s="1"/>
  <c r="B862" i="1"/>
  <c r="M862" i="1" s="1"/>
  <c r="B859" i="1"/>
  <c r="M859" i="1" s="1"/>
  <c r="B858" i="1"/>
  <c r="M858" i="1" s="1"/>
  <c r="B857" i="1"/>
  <c r="M857" i="1" s="1"/>
  <c r="B861" i="1"/>
  <c r="M861" i="1" s="1"/>
  <c r="B860" i="1"/>
  <c r="M860" i="1" s="1"/>
  <c r="B856" i="1"/>
  <c r="M856" i="1" s="1"/>
  <c r="B874" i="1"/>
  <c r="M874" i="1" s="1"/>
  <c r="B869" i="1"/>
  <c r="M869" i="1" s="1"/>
  <c r="B870" i="1"/>
  <c r="M870" i="1" s="1"/>
  <c r="B873" i="1"/>
  <c r="M873" i="1" s="1"/>
  <c r="B867" i="1"/>
  <c r="M867" i="1" s="1"/>
  <c r="B872" i="1"/>
  <c r="M872" i="1" s="1"/>
  <c r="B868" i="1"/>
  <c r="M868" i="1" s="1"/>
  <c r="B875" i="1"/>
  <c r="M875" i="1" s="1"/>
  <c r="B871" i="1"/>
  <c r="M871" i="1" s="1"/>
  <c r="B882" i="1"/>
  <c r="M882" i="1" s="1"/>
  <c r="B879" i="1"/>
  <c r="M879" i="1" s="1"/>
  <c r="B880" i="1"/>
  <c r="M880" i="1" s="1"/>
  <c r="B881" i="1"/>
  <c r="M881" i="1" s="1"/>
  <c r="B894" i="1"/>
  <c r="M894" i="1" s="1"/>
  <c r="B895" i="1"/>
  <c r="M895" i="1" s="1"/>
  <c r="B893" i="1"/>
  <c r="M893" i="1" s="1"/>
  <c r="B892" i="1"/>
  <c r="M892" i="1" s="1"/>
  <c r="B891" i="1"/>
  <c r="M891" i="1" s="1"/>
  <c r="B896" i="1"/>
  <c r="M896" i="1" s="1"/>
  <c r="B927" i="1"/>
  <c r="M927" i="1" s="1"/>
  <c r="B926" i="1"/>
  <c r="M926" i="1" s="1"/>
  <c r="B928" i="1"/>
  <c r="M928" i="1" s="1"/>
  <c r="B929" i="1"/>
  <c r="M929" i="1" s="1"/>
  <c r="B930" i="1"/>
  <c r="M930" i="1" s="1"/>
  <c r="B2" i="1"/>
  <c r="M2" i="1" s="1"/>
  <c r="B31" i="1"/>
  <c r="M31" i="1" s="1"/>
  <c r="B83" i="1"/>
  <c r="M83" i="1" s="1"/>
  <c r="B85" i="1"/>
  <c r="M85" i="1" s="1"/>
  <c r="B87" i="1"/>
  <c r="M87" i="1" s="1"/>
  <c r="B88" i="1"/>
  <c r="M88" i="1" s="1"/>
  <c r="B89" i="1"/>
  <c r="M89" i="1" s="1"/>
  <c r="B92" i="1"/>
  <c r="M92" i="1" s="1"/>
  <c r="B96" i="1"/>
  <c r="M96" i="1" s="1"/>
  <c r="B117" i="1"/>
  <c r="M117" i="1" s="1"/>
  <c r="B125" i="1"/>
  <c r="M125" i="1" s="1"/>
  <c r="B124" i="1"/>
  <c r="M124" i="1" s="1"/>
  <c r="B67" i="1"/>
  <c r="M67" i="1" s="1"/>
  <c r="B84" i="1"/>
  <c r="M84" i="1" s="1"/>
  <c r="B210" i="1"/>
  <c r="M210" i="1" s="1"/>
  <c r="B305" i="1"/>
  <c r="M305" i="1" s="1"/>
  <c r="B311" i="1"/>
  <c r="M311" i="1" s="1"/>
  <c r="B316" i="1"/>
  <c r="M316" i="1" s="1"/>
  <c r="B438" i="1"/>
  <c r="M438" i="1" s="1"/>
  <c r="B457" i="1"/>
  <c r="M457" i="1" s="1"/>
  <c r="B459" i="1"/>
  <c r="M459" i="1" s="1"/>
  <c r="B483" i="1"/>
  <c r="M483" i="1" s="1"/>
  <c r="B502" i="1"/>
  <c r="M502" i="1" s="1"/>
  <c r="B501" i="1"/>
  <c r="M501" i="1" s="1"/>
  <c r="B524" i="1"/>
  <c r="M524" i="1" s="1"/>
  <c r="B523" i="1"/>
  <c r="M523" i="1" s="1"/>
  <c r="B525" i="1"/>
  <c r="M525" i="1" s="1"/>
  <c r="B528" i="1"/>
  <c r="M528" i="1" s="1"/>
  <c r="B535" i="1"/>
  <c r="M535" i="1" s="1"/>
  <c r="B548" i="1"/>
  <c r="M548" i="1" s="1"/>
  <c r="B549" i="1"/>
  <c r="M549" i="1" s="1"/>
  <c r="B651" i="1"/>
  <c r="M651" i="1" s="1"/>
  <c r="B654" i="1"/>
  <c r="M654" i="1" s="1"/>
  <c r="B661" i="1"/>
  <c r="M661" i="1" s="1"/>
  <c r="B688" i="1"/>
  <c r="M688" i="1" s="1"/>
  <c r="B694" i="1"/>
  <c r="M694" i="1" s="1"/>
  <c r="B708" i="1"/>
  <c r="M708" i="1" s="1"/>
  <c r="B769" i="1"/>
  <c r="M769" i="1" s="1"/>
  <c r="B837" i="1"/>
  <c r="M837" i="1" s="1"/>
  <c r="B917" i="1"/>
  <c r="M917" i="1" s="1"/>
  <c r="B918" i="1"/>
  <c r="M918" i="1" s="1"/>
  <c r="B920" i="1"/>
  <c r="M920" i="1" s="1"/>
  <c r="B931" i="1"/>
  <c r="M931" i="1" s="1"/>
  <c r="B585" i="1"/>
  <c r="M585" i="1" s="1"/>
  <c r="B890" i="1"/>
  <c r="M890" i="1" s="1"/>
  <c r="B885" i="1"/>
  <c r="M885" i="1" s="1"/>
  <c r="B925" i="1"/>
  <c r="M925" i="1" s="1"/>
  <c r="B71" i="1"/>
  <c r="M71" i="1" s="1"/>
  <c r="B62" i="1"/>
  <c r="M62" i="1" s="1"/>
  <c r="B70" i="1"/>
  <c r="M70" i="1" s="1"/>
  <c r="B73" i="1"/>
  <c r="M73" i="1" s="1"/>
  <c r="B68" i="1"/>
  <c r="M68" i="1" s="1"/>
  <c r="B74" i="1"/>
  <c r="M74" i="1" s="1"/>
  <c r="L664" i="1"/>
  <c r="N664" i="1"/>
  <c r="B664" i="1"/>
  <c r="M664" i="1" s="1"/>
  <c r="B21" i="11"/>
  <c r="B20" i="10"/>
  <c r="H118" i="9"/>
  <c r="B17" i="11"/>
  <c r="B18" i="11"/>
  <c r="N1" i="10"/>
  <c r="N2" i="10"/>
  <c r="N3" i="10"/>
  <c r="N4" i="10"/>
  <c r="N5" i="10"/>
  <c r="N6" i="10"/>
  <c r="N7" i="10"/>
  <c r="N8" i="10"/>
  <c r="N9" i="10"/>
  <c r="N10" i="10"/>
  <c r="B16" i="10"/>
  <c r="N22" i="10"/>
  <c r="N23" i="10"/>
  <c r="N24" i="10"/>
  <c r="N25" i="10"/>
  <c r="N26" i="10"/>
  <c r="B95" i="1"/>
  <c r="M95" i="1"/>
  <c r="L95" i="1"/>
  <c r="B94" i="1"/>
  <c r="M94" i="1" s="1"/>
  <c r="L94" i="1"/>
  <c r="B99" i="1"/>
  <c r="M99" i="1"/>
  <c r="L99" i="1"/>
  <c r="B102" i="1"/>
  <c r="M102" i="1" s="1"/>
  <c r="L102" i="1"/>
  <c r="B118" i="1"/>
  <c r="M118" i="1"/>
  <c r="L118" i="1"/>
  <c r="B126" i="1"/>
  <c r="M126" i="1" s="1"/>
  <c r="L126" i="1"/>
  <c r="B127" i="1"/>
  <c r="M127" i="1"/>
  <c r="L127" i="1"/>
  <c r="B164" i="1"/>
  <c r="M164" i="1" s="1"/>
  <c r="L164" i="1"/>
  <c r="B170" i="1"/>
  <c r="M170" i="1"/>
  <c r="L170" i="1"/>
  <c r="B168" i="1"/>
  <c r="M168" i="1" s="1"/>
  <c r="L168" i="1"/>
  <c r="B36" i="1"/>
  <c r="M36" i="1"/>
  <c r="L36" i="1"/>
  <c r="B42" i="1"/>
  <c r="M42" i="1" s="1"/>
  <c r="L42" i="1"/>
  <c r="B75" i="1"/>
  <c r="M75" i="1"/>
  <c r="L75" i="1"/>
  <c r="B174" i="1"/>
  <c r="M174" i="1" s="1"/>
  <c r="L174" i="1"/>
  <c r="B180" i="1"/>
  <c r="M180" i="1"/>
  <c r="L180" i="1"/>
  <c r="B185" i="1"/>
  <c r="M185" i="1" s="1"/>
  <c r="L185" i="1"/>
  <c r="B111" i="1"/>
  <c r="M111" i="1"/>
  <c r="L111" i="1"/>
  <c r="B310" i="1"/>
  <c r="M310" i="1" s="1"/>
  <c r="L310" i="1"/>
  <c r="B313" i="1"/>
  <c r="M313" i="1"/>
  <c r="L313" i="1"/>
  <c r="B312" i="1"/>
  <c r="M312" i="1" s="1"/>
  <c r="L312" i="1"/>
  <c r="B191" i="1"/>
  <c r="M191" i="1"/>
  <c r="L191" i="1"/>
  <c r="B192" i="1"/>
  <c r="M192" i="1" s="1"/>
  <c r="L192" i="1"/>
  <c r="B193" i="1"/>
  <c r="M193" i="1"/>
  <c r="L193" i="1"/>
  <c r="B446" i="1"/>
  <c r="M446" i="1" s="1"/>
  <c r="N446" i="1"/>
  <c r="L446" i="1"/>
  <c r="B439" i="1"/>
  <c r="M439" i="1" s="1"/>
  <c r="L439" i="1"/>
  <c r="B458" i="1"/>
  <c r="M458" i="1"/>
  <c r="L458" i="1"/>
  <c r="B471" i="1"/>
  <c r="M471" i="1" s="1"/>
  <c r="L471" i="1"/>
  <c r="B470" i="1"/>
  <c r="M470" i="1"/>
  <c r="L470" i="1"/>
  <c r="B479" i="1"/>
  <c r="M479" i="1" s="1"/>
  <c r="N479" i="1"/>
  <c r="L479" i="1"/>
  <c r="B480" i="1"/>
  <c r="M480" i="1" s="1"/>
  <c r="L480" i="1"/>
  <c r="B484" i="1"/>
  <c r="M484" i="1"/>
  <c r="L484" i="1"/>
  <c r="B487" i="1"/>
  <c r="M487" i="1" s="1"/>
  <c r="L487" i="1"/>
  <c r="B485" i="1"/>
  <c r="M485" i="1"/>
  <c r="L485" i="1"/>
  <c r="B489" i="1"/>
  <c r="M489" i="1" s="1"/>
  <c r="L489" i="1"/>
  <c r="B488" i="1"/>
  <c r="M488" i="1"/>
  <c r="L488" i="1"/>
  <c r="B497" i="1"/>
  <c r="M497" i="1" s="1"/>
  <c r="L497" i="1"/>
  <c r="B490" i="1"/>
  <c r="M490" i="1"/>
  <c r="L490" i="1"/>
  <c r="B498" i="1"/>
  <c r="M498" i="1" s="1"/>
  <c r="L498" i="1"/>
  <c r="B503" i="1"/>
  <c r="M503" i="1"/>
  <c r="L503" i="1"/>
  <c r="B505" i="1"/>
  <c r="M505" i="1" s="1"/>
  <c r="L505" i="1"/>
  <c r="B526" i="1"/>
  <c r="M526" i="1" s="1"/>
  <c r="N526" i="1"/>
  <c r="L526" i="1"/>
  <c r="B527" i="1"/>
  <c r="M527" i="1" s="1"/>
  <c r="L527" i="1"/>
  <c r="B529" i="1"/>
  <c r="M529" i="1"/>
  <c r="L529" i="1"/>
  <c r="B532" i="1"/>
  <c r="M532" i="1"/>
  <c r="L532" i="1"/>
  <c r="B533" i="1"/>
  <c r="M533" i="1" s="1"/>
  <c r="L533" i="1"/>
  <c r="B537" i="1"/>
  <c r="M537" i="1"/>
  <c r="L537" i="1"/>
  <c r="B538" i="1"/>
  <c r="M538" i="1" s="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s="1"/>
  <c r="N764" i="1"/>
  <c r="L764" i="1"/>
  <c r="B770" i="1"/>
  <c r="M770" i="1" s="1"/>
  <c r="N770" i="1"/>
  <c r="L770" i="1"/>
  <c r="B771" i="1"/>
  <c r="M771" i="1" s="1"/>
  <c r="N771" i="1"/>
  <c r="L771" i="1"/>
  <c r="B775" i="1"/>
  <c r="M775" i="1" s="1"/>
  <c r="N775" i="1"/>
  <c r="L775" i="1"/>
  <c r="B774" i="1"/>
  <c r="M774" i="1" s="1"/>
  <c r="N774" i="1"/>
  <c r="L774" i="1"/>
  <c r="B804" i="1"/>
  <c r="M804" i="1" s="1"/>
  <c r="N804" i="1"/>
  <c r="L804" i="1"/>
  <c r="B101" i="1"/>
  <c r="M101" i="1" s="1"/>
  <c r="L101" i="1"/>
  <c r="B100" i="1"/>
  <c r="M100" i="1"/>
  <c r="L100" i="1"/>
  <c r="B119" i="1"/>
  <c r="M119" i="1"/>
  <c r="L119" i="1"/>
  <c r="B530" i="1"/>
  <c r="M530" i="1" s="1"/>
  <c r="L530" i="1"/>
  <c r="B539" i="1"/>
  <c r="M539" i="1" s="1"/>
  <c r="L539" i="1"/>
  <c r="B584" i="1"/>
  <c r="M584" i="1"/>
  <c r="N584" i="1"/>
  <c r="L584" i="1"/>
  <c r="B590" i="1"/>
  <c r="M590" i="1" s="1"/>
  <c r="N590" i="1"/>
  <c r="L590" i="1"/>
  <c r="B587" i="1"/>
  <c r="M587" i="1" s="1"/>
  <c r="N587" i="1"/>
  <c r="L587" i="1"/>
  <c r="B591" i="1"/>
  <c r="M591" i="1" s="1"/>
  <c r="N591" i="1"/>
  <c r="L591" i="1"/>
  <c r="B589" i="1"/>
  <c r="M589" i="1" s="1"/>
  <c r="N589" i="1"/>
  <c r="L589" i="1"/>
  <c r="B588" i="1"/>
  <c r="M588" i="1" s="1"/>
  <c r="N588" i="1"/>
  <c r="L588" i="1"/>
  <c r="B586" i="1"/>
  <c r="M586" i="1" s="1"/>
  <c r="N586" i="1"/>
  <c r="L586" i="1"/>
  <c r="B609" i="1"/>
  <c r="M609" i="1" s="1"/>
  <c r="N609" i="1"/>
  <c r="L609" i="1"/>
  <c r="B69" i="1"/>
  <c r="M69" i="1" s="1"/>
  <c r="L69" i="1"/>
  <c r="B106" i="1"/>
  <c r="M106" i="1"/>
  <c r="L106" i="1"/>
  <c r="B50" i="1"/>
  <c r="M50" i="1" s="1"/>
  <c r="L50" i="1"/>
  <c r="B33" i="1"/>
  <c r="M33" i="1" s="1"/>
  <c r="L33" i="1"/>
  <c r="B49" i="1"/>
  <c r="M49" i="1" s="1"/>
  <c r="L49" i="1"/>
  <c r="B43" i="1"/>
  <c r="M43" i="1"/>
  <c r="L43" i="1"/>
  <c r="B53" i="1"/>
  <c r="M53" i="1" s="1"/>
  <c r="L53" i="1"/>
  <c r="B38" i="1"/>
  <c r="M38" i="1" s="1"/>
  <c r="L38" i="1"/>
  <c r="B35" i="1"/>
  <c r="M35" i="1" s="1"/>
  <c r="L35" i="1"/>
  <c r="B45" i="1"/>
  <c r="M45" i="1"/>
  <c r="L45" i="1"/>
  <c r="B55" i="1"/>
  <c r="M55" i="1" s="1"/>
  <c r="L55" i="1"/>
  <c r="B39" i="1"/>
  <c r="M39" i="1" s="1"/>
  <c r="L39" i="1"/>
  <c r="B61" i="1"/>
  <c r="M61" i="1" s="1"/>
  <c r="L61" i="1"/>
  <c r="B32" i="1"/>
  <c r="M32" i="1"/>
  <c r="L32" i="1"/>
  <c r="B40" i="1"/>
  <c r="M40" i="1" s="1"/>
  <c r="L40" i="1"/>
  <c r="B121" i="1"/>
  <c r="M121" i="1" s="1"/>
  <c r="L121" i="1"/>
  <c r="B122" i="1"/>
  <c r="M122" i="1" s="1"/>
  <c r="L122" i="1"/>
  <c r="B120" i="1"/>
  <c r="M120" i="1"/>
  <c r="L120" i="1"/>
  <c r="B128" i="1"/>
  <c r="M128" i="1" s="1"/>
  <c r="N128" i="1"/>
  <c r="L128" i="1"/>
  <c r="B130" i="1"/>
  <c r="M130" i="1" s="1"/>
  <c r="L130" i="1"/>
  <c r="B163" i="1"/>
  <c r="M163" i="1" s="1"/>
  <c r="L163" i="1"/>
  <c r="B131" i="1"/>
  <c r="M131" i="1" s="1"/>
  <c r="L131" i="1"/>
  <c r="B132" i="1"/>
  <c r="M132" i="1"/>
  <c r="L132" i="1"/>
  <c r="B133" i="1"/>
  <c r="M133" i="1" s="1"/>
  <c r="L133" i="1"/>
  <c r="B135" i="1"/>
  <c r="M135" i="1" s="1"/>
  <c r="L135" i="1"/>
  <c r="B136" i="1"/>
  <c r="M136" i="1" s="1"/>
  <c r="L136" i="1"/>
  <c r="B137" i="1"/>
  <c r="M137" i="1"/>
  <c r="L137" i="1"/>
  <c r="B157" i="1"/>
  <c r="M157" i="1" s="1"/>
  <c r="L157" i="1"/>
  <c r="B158" i="1"/>
  <c r="M158" i="1" s="1"/>
  <c r="L158" i="1"/>
  <c r="B159" i="1"/>
  <c r="M159" i="1" s="1"/>
  <c r="L159" i="1"/>
  <c r="B65" i="1"/>
  <c r="M65" i="1"/>
  <c r="L65" i="1"/>
  <c r="B46" i="1"/>
  <c r="M46" i="1" s="1"/>
  <c r="L46" i="1"/>
  <c r="B81" i="1"/>
  <c r="M81" i="1" s="1"/>
  <c r="L81" i="1"/>
  <c r="B251" i="1"/>
  <c r="M251" i="1" s="1"/>
  <c r="L251" i="1"/>
  <c r="B249" i="1"/>
  <c r="M249" i="1"/>
  <c r="L249" i="1"/>
  <c r="B246" i="1"/>
  <c r="M246" i="1" s="1"/>
  <c r="L246" i="1"/>
  <c r="B252" i="1"/>
  <c r="M252" i="1" s="1"/>
  <c r="L252" i="1"/>
  <c r="B248" i="1"/>
  <c r="M248" i="1" s="1"/>
  <c r="L248" i="1"/>
  <c r="B250" i="1"/>
  <c r="M250" i="1"/>
  <c r="L250" i="1"/>
  <c r="B245" i="1"/>
  <c r="M245" i="1" s="1"/>
  <c r="L245" i="1"/>
  <c r="B315" i="1"/>
  <c r="M315" i="1" s="1"/>
  <c r="L315" i="1"/>
  <c r="B217" i="1"/>
  <c r="M217" i="1" s="1"/>
  <c r="L217" i="1"/>
  <c r="B213" i="1"/>
  <c r="M213" i="1"/>
  <c r="L213" i="1"/>
  <c r="B221" i="1"/>
  <c r="M221" i="1" s="1"/>
  <c r="L221" i="1"/>
  <c r="B222" i="1"/>
  <c r="M222" i="1" s="1"/>
  <c r="L222" i="1"/>
  <c r="B233" i="1"/>
  <c r="M233" i="1" s="1"/>
  <c r="L233" i="1"/>
  <c r="B239" i="1"/>
  <c r="M239" i="1"/>
  <c r="L239" i="1"/>
  <c r="B214" i="1"/>
  <c r="M214" i="1" s="1"/>
  <c r="L214" i="1"/>
  <c r="B241" i="1"/>
  <c r="M241" i="1" s="1"/>
  <c r="L241" i="1"/>
  <c r="B230" i="1"/>
  <c r="M230" i="1" s="1"/>
  <c r="L230" i="1"/>
  <c r="B398" i="1"/>
  <c r="M398" i="1"/>
  <c r="L398" i="1"/>
  <c r="B211" i="1"/>
  <c r="M211" i="1" s="1"/>
  <c r="L211" i="1"/>
  <c r="B223" i="1"/>
  <c r="M223" i="1" s="1"/>
  <c r="L223" i="1"/>
  <c r="B232" i="1"/>
  <c r="M232" i="1" s="1"/>
  <c r="L232" i="1"/>
  <c r="B238" i="1"/>
  <c r="M238" i="1"/>
  <c r="L238" i="1"/>
  <c r="B244" i="1"/>
  <c r="M244" i="1" s="1"/>
  <c r="L244" i="1"/>
  <c r="B401" i="1"/>
  <c r="M401" i="1" s="1"/>
  <c r="L401" i="1"/>
  <c r="B215" i="1"/>
  <c r="M215" i="1" s="1"/>
  <c r="L215" i="1"/>
  <c r="B216" i="1"/>
  <c r="M216" i="1"/>
  <c r="L216" i="1"/>
  <c r="B218" i="1"/>
  <c r="M218" i="1" s="1"/>
  <c r="L218" i="1"/>
  <c r="B234" i="1"/>
  <c r="M234" i="1" s="1"/>
  <c r="L234" i="1"/>
  <c r="B243" i="1"/>
  <c r="M243" i="1" s="1"/>
  <c r="L243" i="1"/>
  <c r="B396" i="1"/>
  <c r="M396" i="1"/>
  <c r="L396" i="1"/>
  <c r="B399" i="1"/>
  <c r="M399" i="1" s="1"/>
  <c r="L399" i="1"/>
  <c r="B224" i="1"/>
  <c r="M224" i="1" s="1"/>
  <c r="L224" i="1"/>
  <c r="B225" i="1"/>
  <c r="M225" i="1" s="1"/>
  <c r="L225" i="1"/>
  <c r="B240" i="1"/>
  <c r="M240" i="1"/>
  <c r="L240" i="1"/>
  <c r="B397" i="1"/>
  <c r="M397" i="1" s="1"/>
  <c r="L397" i="1"/>
  <c r="B226" i="1"/>
  <c r="M226" i="1" s="1"/>
  <c r="L226" i="1"/>
  <c r="B227" i="1"/>
  <c r="M227" i="1" s="1"/>
  <c r="L227" i="1"/>
  <c r="B212" i="1"/>
  <c r="M212" i="1"/>
  <c r="L212" i="1"/>
  <c r="B219" i="1"/>
  <c r="M219" i="1" s="1"/>
  <c r="L219" i="1"/>
  <c r="B220" i="1"/>
  <c r="M220" i="1" s="1"/>
  <c r="L220" i="1"/>
  <c r="B395" i="1"/>
  <c r="M395" i="1" s="1"/>
  <c r="L395" i="1"/>
  <c r="B242" i="1"/>
  <c r="M242" i="1"/>
  <c r="L242" i="1"/>
  <c r="B231" i="1"/>
  <c r="M231" i="1" s="1"/>
  <c r="L231" i="1"/>
  <c r="B450" i="1"/>
  <c r="M450" i="1" s="1"/>
  <c r="L450" i="1"/>
  <c r="B448" i="1"/>
  <c r="M448" i="1" s="1"/>
  <c r="L448" i="1"/>
  <c r="B449" i="1"/>
  <c r="M449" i="1"/>
  <c r="L449" i="1"/>
  <c r="B447" i="1"/>
  <c r="M447" i="1" s="1"/>
  <c r="L447" i="1"/>
  <c r="B481" i="1"/>
  <c r="M481" i="1" s="1"/>
  <c r="L481" i="1"/>
  <c r="B482" i="1"/>
  <c r="M482" i="1" s="1"/>
  <c r="L482" i="1"/>
  <c r="B486" i="1"/>
  <c r="M486" i="1"/>
  <c r="L486" i="1"/>
  <c r="B507" i="1"/>
  <c r="M507" i="1" s="1"/>
  <c r="N507" i="1"/>
  <c r="L507" i="1"/>
  <c r="B516" i="1"/>
  <c r="M516" i="1" s="1"/>
  <c r="L516" i="1"/>
  <c r="B511" i="1"/>
  <c r="M511" i="1" s="1"/>
  <c r="L511" i="1"/>
  <c r="B513" i="1"/>
  <c r="M513" i="1" s="1"/>
  <c r="N513" i="1"/>
  <c r="L513" i="1"/>
  <c r="B517" i="1"/>
  <c r="M517" i="1" s="1"/>
  <c r="L517" i="1"/>
  <c r="B518" i="1"/>
  <c r="M518" i="1"/>
  <c r="L518" i="1"/>
  <c r="B506" i="1"/>
  <c r="M506" i="1" s="1"/>
  <c r="N506" i="1"/>
  <c r="L506" i="1"/>
  <c r="B508" i="1"/>
  <c r="M508" i="1" s="1"/>
  <c r="L508" i="1"/>
  <c r="B509" i="1"/>
  <c r="M509" i="1" s="1"/>
  <c r="L509" i="1"/>
  <c r="B514" i="1"/>
  <c r="M514" i="1" s="1"/>
  <c r="L514" i="1"/>
  <c r="B510" i="1"/>
  <c r="M510" i="1"/>
  <c r="N510" i="1"/>
  <c r="L510" i="1"/>
  <c r="B512" i="1"/>
  <c r="M512" i="1"/>
  <c r="L512" i="1"/>
  <c r="B515" i="1"/>
  <c r="M515" i="1" s="1"/>
  <c r="L515" i="1"/>
  <c r="B540" i="1"/>
  <c r="M540" i="1" s="1"/>
  <c r="L540" i="1"/>
  <c r="B541" i="1"/>
  <c r="M541" i="1" s="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s="1"/>
  <c r="N707" i="1"/>
  <c r="L707" i="1"/>
  <c r="B704" i="1"/>
  <c r="M704" i="1" s="1"/>
  <c r="N704" i="1"/>
  <c r="L704" i="1"/>
  <c r="B706" i="1"/>
  <c r="M706" i="1" s="1"/>
  <c r="N706" i="1"/>
  <c r="L706" i="1"/>
  <c r="B718" i="1"/>
  <c r="M718" i="1" s="1"/>
  <c r="N718" i="1"/>
  <c r="L718" i="1"/>
  <c r="B719" i="1"/>
  <c r="M719" i="1" s="1"/>
  <c r="N719" i="1"/>
  <c r="L719" i="1"/>
  <c r="B724" i="1"/>
  <c r="M724" i="1" s="1"/>
  <c r="N724" i="1"/>
  <c r="L724" i="1"/>
  <c r="B736" i="1"/>
  <c r="M736" i="1" s="1"/>
  <c r="N736" i="1"/>
  <c r="L736" i="1"/>
  <c r="B722" i="1"/>
  <c r="M722" i="1" s="1"/>
  <c r="N722" i="1"/>
  <c r="L722" i="1"/>
  <c r="B728" i="1"/>
  <c r="M728" i="1" s="1"/>
  <c r="N728" i="1"/>
  <c r="L728" i="1"/>
  <c r="B732" i="1"/>
  <c r="M732" i="1" s="1"/>
  <c r="N732" i="1"/>
  <c r="L732" i="1"/>
  <c r="B727" i="1"/>
  <c r="M727" i="1" s="1"/>
  <c r="N727" i="1"/>
  <c r="L727" i="1"/>
  <c r="B730" i="1"/>
  <c r="M730" i="1" s="1"/>
  <c r="N730" i="1"/>
  <c r="L730" i="1"/>
  <c r="B731" i="1"/>
  <c r="M731" i="1" s="1"/>
  <c r="N731" i="1"/>
  <c r="L731" i="1"/>
  <c r="B735" i="1"/>
  <c r="M735" i="1" s="1"/>
  <c r="N735" i="1"/>
  <c r="L735" i="1"/>
  <c r="B738" i="1"/>
  <c r="M738" i="1" s="1"/>
  <c r="N738" i="1"/>
  <c r="L738" i="1"/>
  <c r="B711" i="1"/>
  <c r="M711" i="1" s="1"/>
  <c r="N711" i="1"/>
  <c r="L711" i="1"/>
  <c r="B716" i="1"/>
  <c r="M716" i="1" s="1"/>
  <c r="N716" i="1"/>
  <c r="L716" i="1"/>
  <c r="B720" i="1"/>
  <c r="M720" i="1" s="1"/>
  <c r="N720" i="1"/>
  <c r="L720" i="1"/>
  <c r="B721" i="1"/>
  <c r="M721" i="1" s="1"/>
  <c r="N721" i="1"/>
  <c r="L721" i="1"/>
  <c r="B723" i="1"/>
  <c r="M723" i="1" s="1"/>
  <c r="N723" i="1"/>
  <c r="L723" i="1"/>
  <c r="B725" i="1"/>
  <c r="M725" i="1" s="1"/>
  <c r="N725" i="1"/>
  <c r="L725" i="1"/>
  <c r="B734" i="1"/>
  <c r="M734" i="1" s="1"/>
  <c r="N734" i="1"/>
  <c r="L734" i="1"/>
  <c r="B737" i="1"/>
  <c r="M737" i="1" s="1"/>
  <c r="N737" i="1"/>
  <c r="L737" i="1"/>
  <c r="B712" i="1"/>
  <c r="M712" i="1" s="1"/>
  <c r="N712" i="1"/>
  <c r="L712" i="1"/>
  <c r="B714" i="1"/>
  <c r="M714" i="1" s="1"/>
  <c r="N714" i="1"/>
  <c r="L714" i="1"/>
  <c r="B726" i="1"/>
  <c r="M726" i="1" s="1"/>
  <c r="N726" i="1"/>
  <c r="L726" i="1"/>
  <c r="B733" i="1"/>
  <c r="M733" i="1" s="1"/>
  <c r="N733" i="1"/>
  <c r="L733" i="1"/>
  <c r="B713" i="1"/>
  <c r="M713" i="1" s="1"/>
  <c r="N713" i="1"/>
  <c r="L713" i="1"/>
  <c r="B715" i="1"/>
  <c r="M715" i="1" s="1"/>
  <c r="N715" i="1"/>
  <c r="L715" i="1"/>
  <c r="B717" i="1"/>
  <c r="M717" i="1" s="1"/>
  <c r="N717" i="1"/>
  <c r="L717" i="1"/>
  <c r="B729" i="1"/>
  <c r="M729" i="1" s="1"/>
  <c r="N729" i="1"/>
  <c r="L729" i="1"/>
  <c r="B749" i="1"/>
  <c r="M749" i="1" s="1"/>
  <c r="N749" i="1"/>
  <c r="L749" i="1"/>
  <c r="B750" i="1"/>
  <c r="M750" i="1" s="1"/>
  <c r="N750" i="1"/>
  <c r="L750" i="1"/>
  <c r="B751" i="1"/>
  <c r="M751" i="1" s="1"/>
  <c r="N751" i="1"/>
  <c r="L751" i="1"/>
  <c r="B752" i="1"/>
  <c r="M752" i="1" s="1"/>
  <c r="N752" i="1"/>
  <c r="L752" i="1"/>
  <c r="B753" i="1"/>
  <c r="M753" i="1" s="1"/>
  <c r="N753" i="1"/>
  <c r="L753" i="1"/>
  <c r="B772" i="1"/>
  <c r="M772" i="1" s="1"/>
  <c r="N772" i="1"/>
  <c r="L772" i="1"/>
  <c r="B778" i="1"/>
  <c r="M778" i="1" s="1"/>
  <c r="N778" i="1"/>
  <c r="L778" i="1"/>
  <c r="B776" i="1"/>
  <c r="M776" i="1" s="1"/>
  <c r="N776" i="1"/>
  <c r="L776" i="1"/>
  <c r="B777" i="1"/>
  <c r="M777" i="1" s="1"/>
  <c r="N777" i="1"/>
  <c r="L777" i="1"/>
  <c r="B779" i="1"/>
  <c r="M779" i="1" s="1"/>
  <c r="N779" i="1"/>
  <c r="L779" i="1"/>
  <c r="B780" i="1"/>
  <c r="M780" i="1" s="1"/>
  <c r="N780" i="1"/>
  <c r="L780" i="1"/>
  <c r="B781" i="1"/>
  <c r="M781" i="1" s="1"/>
  <c r="N781" i="1"/>
  <c r="L781" i="1"/>
  <c r="B808" i="1"/>
  <c r="M808" i="1" s="1"/>
  <c r="N808" i="1"/>
  <c r="L808" i="1"/>
  <c r="B807" i="1"/>
  <c r="M807" i="1" s="1"/>
  <c r="N807" i="1"/>
  <c r="L807" i="1"/>
  <c r="B805" i="1"/>
  <c r="M805" i="1" s="1"/>
  <c r="N805" i="1"/>
  <c r="L805" i="1"/>
  <c r="B806" i="1"/>
  <c r="M806" i="1" s="1"/>
  <c r="N806" i="1"/>
  <c r="L806" i="1"/>
  <c r="B809" i="1"/>
  <c r="M809" i="1" s="1"/>
  <c r="N809" i="1"/>
  <c r="L809" i="1"/>
  <c r="B810" i="1"/>
  <c r="M810" i="1" s="1"/>
  <c r="N810" i="1"/>
  <c r="L810" i="1"/>
  <c r="B816" i="1"/>
  <c r="M816" i="1" s="1"/>
  <c r="N816" i="1"/>
  <c r="L816" i="1"/>
  <c r="B818" i="1"/>
  <c r="M818" i="1" s="1"/>
  <c r="N818" i="1"/>
  <c r="L818" i="1"/>
  <c r="B817" i="1"/>
  <c r="M817" i="1" s="1"/>
  <c r="N817" i="1"/>
  <c r="L817" i="1"/>
  <c r="B815" i="1"/>
  <c r="M815" i="1" s="1"/>
  <c r="N815" i="1"/>
  <c r="L815" i="1"/>
  <c r="B821" i="1"/>
  <c r="M821" i="1" s="1"/>
  <c r="N821" i="1"/>
  <c r="L821" i="1"/>
  <c r="B822" i="1"/>
  <c r="M822" i="1" s="1"/>
  <c r="N822" i="1"/>
  <c r="L822" i="1"/>
  <c r="B820" i="1"/>
  <c r="M820" i="1" s="1"/>
  <c r="N820" i="1"/>
  <c r="L820" i="1"/>
  <c r="B852" i="1"/>
  <c r="M852" i="1" s="1"/>
  <c r="N852" i="1"/>
  <c r="L852" i="1"/>
  <c r="B849" i="1"/>
  <c r="M849" i="1" s="1"/>
  <c r="N849" i="1"/>
  <c r="L849" i="1"/>
  <c r="B851" i="1"/>
  <c r="M851" i="1" s="1"/>
  <c r="N851" i="1"/>
  <c r="L851" i="1"/>
  <c r="B838" i="1"/>
  <c r="M838" i="1" s="1"/>
  <c r="N838" i="1"/>
  <c r="L838" i="1"/>
  <c r="B842" i="1"/>
  <c r="M842" i="1" s="1"/>
  <c r="N842" i="1"/>
  <c r="L842" i="1"/>
  <c r="B839" i="1"/>
  <c r="M839" i="1" s="1"/>
  <c r="N839" i="1"/>
  <c r="L839" i="1"/>
  <c r="B843" i="1"/>
  <c r="M843" i="1" s="1"/>
  <c r="N843" i="1"/>
  <c r="L843" i="1"/>
  <c r="B846" i="1"/>
  <c r="M846" i="1" s="1"/>
  <c r="N846" i="1"/>
  <c r="L846" i="1"/>
  <c r="B847" i="1"/>
  <c r="M847" i="1" s="1"/>
  <c r="N847" i="1"/>
  <c r="L847" i="1"/>
  <c r="B848" i="1"/>
  <c r="M848" i="1" s="1"/>
  <c r="N848" i="1"/>
  <c r="L848" i="1"/>
  <c r="B853" i="1"/>
  <c r="M853" i="1" s="1"/>
  <c r="N853" i="1"/>
  <c r="L853" i="1"/>
  <c r="B855" i="1"/>
  <c r="M855" i="1" s="1"/>
  <c r="N855" i="1"/>
  <c r="L855" i="1"/>
  <c r="B840" i="1"/>
  <c r="M840" i="1" s="1"/>
  <c r="N840" i="1"/>
  <c r="L840" i="1"/>
  <c r="B841" i="1"/>
  <c r="M841" i="1" s="1"/>
  <c r="N841" i="1"/>
  <c r="L841" i="1"/>
  <c r="B845" i="1"/>
  <c r="M845" i="1" s="1"/>
  <c r="N845" i="1"/>
  <c r="L845" i="1"/>
  <c r="B850" i="1"/>
  <c r="M850" i="1" s="1"/>
  <c r="N850" i="1"/>
  <c r="L850" i="1"/>
  <c r="B854" i="1"/>
  <c r="M854" i="1" s="1"/>
  <c r="N854" i="1"/>
  <c r="L854" i="1"/>
  <c r="B844" i="1"/>
  <c r="M844" i="1" s="1"/>
  <c r="N844" i="1"/>
  <c r="L844" i="1"/>
  <c r="B866" i="1"/>
  <c r="M866" i="1" s="1"/>
  <c r="N866" i="1"/>
  <c r="L866" i="1"/>
  <c r="B877" i="1"/>
  <c r="M877" i="1" s="1"/>
  <c r="N877" i="1"/>
  <c r="L877" i="1"/>
  <c r="B878" i="1"/>
  <c r="M878" i="1" s="1"/>
  <c r="N878" i="1"/>
  <c r="L878" i="1"/>
  <c r="B888" i="1"/>
  <c r="M888" i="1" s="1"/>
  <c r="N888" i="1"/>
  <c r="L888" i="1"/>
  <c r="B889" i="1"/>
  <c r="M889" i="1" s="1"/>
  <c r="N889" i="1"/>
  <c r="L889" i="1"/>
  <c r="B886" i="1"/>
  <c r="M886" i="1" s="1"/>
  <c r="N886" i="1"/>
  <c r="L886" i="1"/>
  <c r="B887" i="1"/>
  <c r="M887" i="1" s="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I4" i="9"/>
  <c r="C5" i="9"/>
  <c r="C6" i="9"/>
  <c r="A1" i="11" s="1"/>
  <c r="B1" i="4"/>
  <c r="I19" i="9"/>
  <c r="B3" i="6"/>
  <c r="B4" i="6"/>
  <c r="B5" i="6"/>
  <c r="N311" i="1"/>
  <c r="I33" i="9"/>
  <c r="C12" i="9"/>
  <c r="I20" i="9"/>
  <c r="C14" i="9"/>
  <c r="C14" i="6"/>
  <c r="B3" i="4"/>
  <c r="H33" i="4" s="1"/>
  <c r="L38" i="9"/>
  <c r="C64" i="4"/>
  <c r="H26" i="4"/>
  <c r="C20" i="11"/>
  <c r="C18" i="10"/>
  <c r="C32" i="4"/>
  <c r="A84" i="4"/>
  <c r="G28" i="4"/>
  <c r="B80" i="9" s="1"/>
  <c r="I30" i="9"/>
  <c r="A1" i="10"/>
  <c r="C13" i="9"/>
  <c r="C13" i="6" s="1"/>
  <c r="I24" i="9"/>
  <c r="I27" i="9"/>
  <c r="A19" i="4"/>
  <c r="J19" i="4" s="1"/>
  <c r="A25" i="4"/>
  <c r="J25" i="4" s="1"/>
  <c r="G55" i="4"/>
  <c r="B107" i="9" s="1"/>
  <c r="A55" i="4"/>
  <c r="J55" i="4" s="1"/>
  <c r="A30" i="4"/>
  <c r="L31" i="4" s="1"/>
  <c r="D74" i="4"/>
  <c r="D80" i="4"/>
  <c r="I45" i="4"/>
  <c r="G13" i="4"/>
  <c r="B65" i="9" s="1"/>
  <c r="E83" i="4"/>
  <c r="D52" i="4"/>
  <c r="A104" i="9" s="1"/>
  <c r="L104" i="9" s="1"/>
  <c r="G54" i="4"/>
  <c r="B106" i="9" s="1"/>
  <c r="E33" i="4"/>
  <c r="K85" i="9" s="1"/>
  <c r="M85" i="9" s="1"/>
  <c r="H59" i="4"/>
  <c r="C57" i="4"/>
  <c r="C72" i="4"/>
  <c r="D67" i="4"/>
  <c r="G9" i="4"/>
  <c r="B61" i="9" s="1"/>
  <c r="C9" i="4"/>
  <c r="D51" i="4"/>
  <c r="A103" i="9" s="1"/>
  <c r="L103" i="9"/>
  <c r="D12" i="4"/>
  <c r="A64" i="9" s="1"/>
  <c r="L64" i="9" s="1"/>
  <c r="C74" i="4"/>
  <c r="C61" i="4"/>
  <c r="E22" i="4"/>
  <c r="K74" i="9" s="1"/>
  <c r="D9" i="4"/>
  <c r="A61" i="9" s="1"/>
  <c r="D61" i="9" s="1"/>
  <c r="A80" i="4"/>
  <c r="D37" i="4"/>
  <c r="A89" i="9" s="1"/>
  <c r="C89" i="9" s="1"/>
  <c r="A18" i="4"/>
  <c r="I81" i="4"/>
  <c r="H57" i="4"/>
  <c r="A75" i="4"/>
  <c r="J75" i="4" s="1"/>
  <c r="A7" i="4"/>
  <c r="J7" i="4" s="1"/>
  <c r="I91" i="4"/>
  <c r="D86" i="4"/>
  <c r="D91" i="4"/>
  <c r="C28" i="4"/>
  <c r="H15" i="4"/>
  <c r="I48" i="4"/>
  <c r="A61" i="4"/>
  <c r="J61" i="4" s="1"/>
  <c r="A88" i="4"/>
  <c r="L89" i="4" s="1"/>
  <c r="G93" i="4"/>
  <c r="G26" i="4"/>
  <c r="B78" i="9" s="1"/>
  <c r="E4" i="4"/>
  <c r="K56" i="9" s="1"/>
  <c r="H55" i="4"/>
  <c r="G60" i="4"/>
  <c r="B112" i="9" s="1"/>
  <c r="C76" i="4"/>
  <c r="D49" i="4"/>
  <c r="A101" i="9" s="1"/>
  <c r="H88" i="4"/>
  <c r="E46" i="4"/>
  <c r="K98" i="9" s="1"/>
  <c r="C27" i="4"/>
  <c r="C41" i="4"/>
  <c r="I66" i="4"/>
  <c r="C23" i="4"/>
  <c r="G64" i="4"/>
  <c r="B116" i="9" s="1"/>
  <c r="H17" i="4"/>
  <c r="I77" i="4"/>
  <c r="E77" i="4"/>
  <c r="C82" i="4"/>
  <c r="D22" i="4"/>
  <c r="A74" i="9" s="1"/>
  <c r="H70" i="4"/>
  <c r="D85" i="4"/>
  <c r="D87" i="4"/>
  <c r="A28" i="4"/>
  <c r="H23" i="4"/>
  <c r="C58" i="4"/>
  <c r="H77" i="4"/>
  <c r="A81" i="4"/>
  <c r="J81" i="4" s="1"/>
  <c r="G27" i="4"/>
  <c r="B79" i="9" s="1"/>
  <c r="D42" i="4"/>
  <c r="A94" i="9" s="1"/>
  <c r="G73" i="4"/>
  <c r="A41" i="4"/>
  <c r="J41" i="4" s="1"/>
  <c r="I49" i="4"/>
  <c r="D2" i="4"/>
  <c r="A54" i="9" s="1"/>
  <c r="D54" i="9" s="1"/>
  <c r="J54" i="9" s="1"/>
  <c r="D27" i="4"/>
  <c r="A79" i="9" s="1"/>
  <c r="L79" i="9" s="1"/>
  <c r="E52" i="4"/>
  <c r="K104" i="9" s="1"/>
  <c r="M104" i="9" s="1"/>
  <c r="G45" i="4"/>
  <c r="B97" i="9" s="1"/>
  <c r="H19" i="4"/>
  <c r="A64" i="4"/>
  <c r="I22" i="4"/>
  <c r="D32" i="4"/>
  <c r="A84" i="9" s="1"/>
  <c r="C65" i="4"/>
  <c r="I72" i="4"/>
  <c r="D92" i="4"/>
  <c r="A16" i="4"/>
  <c r="H90" i="4"/>
  <c r="H67" i="4"/>
  <c r="I92" i="4"/>
  <c r="A23" i="4"/>
  <c r="J23" i="4" s="1"/>
  <c r="H81" i="4"/>
  <c r="G83" i="4"/>
  <c r="G92" i="4"/>
  <c r="D59" i="4"/>
  <c r="A111" i="9" s="1"/>
  <c r="F111" i="9" s="1"/>
  <c r="D7" i="4"/>
  <c r="A59" i="9" s="1"/>
  <c r="A65" i="4"/>
  <c r="J65" i="4" s="1"/>
  <c r="E92" i="4"/>
  <c r="E58" i="4"/>
  <c r="K110" i="9" s="1"/>
  <c r="I64" i="4"/>
  <c r="G29" i="4"/>
  <c r="B81" i="9" s="1"/>
  <c r="G75" i="4"/>
  <c r="I19" i="4"/>
  <c r="C35" i="4"/>
  <c r="A48" i="4"/>
  <c r="L49" i="4" s="1"/>
  <c r="E43" i="4"/>
  <c r="K95" i="9" s="1"/>
  <c r="E54" i="4"/>
  <c r="K106" i="9" s="1"/>
  <c r="E39" i="4"/>
  <c r="K91" i="9" s="1"/>
  <c r="E69" i="4"/>
  <c r="H11" i="4"/>
  <c r="I42" i="4"/>
  <c r="A77" i="4"/>
  <c r="J77" i="4" s="1"/>
  <c r="C24" i="4"/>
  <c r="A33" i="4"/>
  <c r="J33" i="4" s="1"/>
  <c r="A94" i="4"/>
  <c r="L95" i="4" s="1"/>
  <c r="I63" i="4"/>
  <c r="E95" i="4"/>
  <c r="G32" i="4"/>
  <c r="B84" i="9" s="1"/>
  <c r="G36" i="4"/>
  <c r="B88" i="9" s="1"/>
  <c r="A34" i="4"/>
  <c r="J34" i="4" s="1"/>
  <c r="H45" i="4"/>
  <c r="C26" i="4"/>
  <c r="A35" i="4"/>
  <c r="J35" i="4" s="1"/>
  <c r="D18" i="4"/>
  <c r="A70" i="9" s="1"/>
  <c r="E70" i="9" s="1"/>
  <c r="C84" i="4"/>
  <c r="A17" i="4"/>
  <c r="J17" i="4" s="1"/>
  <c r="H51" i="4"/>
  <c r="H25" i="4"/>
  <c r="D90" i="4"/>
  <c r="C20" i="4"/>
  <c r="D53" i="4"/>
  <c r="A105" i="9" s="1"/>
  <c r="I105" i="9" s="1"/>
  <c r="E25" i="4"/>
  <c r="K77" i="9" s="1"/>
  <c r="G49" i="4"/>
  <c r="B101" i="9" s="1"/>
  <c r="C85" i="4"/>
  <c r="I79" i="4"/>
  <c r="E30" i="4"/>
  <c r="K82" i="9" s="1"/>
  <c r="A22" i="4"/>
  <c r="A36" i="4"/>
  <c r="E37" i="4"/>
  <c r="K89" i="9" s="1"/>
  <c r="H20" i="4"/>
  <c r="E19" i="4"/>
  <c r="K71" i="9" s="1"/>
  <c r="E29" i="4"/>
  <c r="K81" i="9" s="1"/>
  <c r="A14" i="4"/>
  <c r="E53" i="4"/>
  <c r="K105" i="9" s="1"/>
  <c r="E23" i="4"/>
  <c r="K75" i="9" s="1"/>
  <c r="C78" i="4"/>
  <c r="C45" i="4"/>
  <c r="A93" i="4"/>
  <c r="J93" i="4" s="1"/>
  <c r="A79" i="4"/>
  <c r="J79" i="4" s="1"/>
  <c r="A76" i="4"/>
  <c r="E60" i="4"/>
  <c r="K112" i="9" s="1"/>
  <c r="G8" i="4"/>
  <c r="B60" i="9" s="1"/>
  <c r="A9" i="4"/>
  <c r="J9" i="4" s="1"/>
  <c r="E65" i="4"/>
  <c r="K117" i="9" s="1"/>
  <c r="H66" i="4"/>
  <c r="H9" i="4"/>
  <c r="G25" i="4"/>
  <c r="B77" i="9" s="1"/>
  <c r="D61" i="4"/>
  <c r="A113" i="9" s="1"/>
  <c r="F113" i="9" s="1"/>
  <c r="D25" i="4"/>
  <c r="A77" i="9" s="1"/>
  <c r="A49" i="4"/>
  <c r="J49" i="4" s="1"/>
  <c r="H28" i="4"/>
  <c r="C55" i="4"/>
  <c r="G48" i="4"/>
  <c r="B100" i="9" s="1"/>
  <c r="E57" i="4"/>
  <c r="K109" i="9" s="1"/>
  <c r="G87" i="4"/>
  <c r="I41" i="4"/>
  <c r="H75" i="4"/>
  <c r="G69" i="4"/>
  <c r="D40" i="4"/>
  <c r="A92" i="9" s="1"/>
  <c r="C70" i="4"/>
  <c r="H69" i="4"/>
  <c r="G3" i="4"/>
  <c r="B55" i="9" s="1"/>
  <c r="G46" i="4"/>
  <c r="B98" i="9" s="1"/>
  <c r="I34" i="4"/>
  <c r="H94" i="4"/>
  <c r="A26" i="4"/>
  <c r="J26" i="4" s="1"/>
  <c r="E41" i="4"/>
  <c r="K93" i="9" s="1"/>
  <c r="I56" i="4"/>
  <c r="G51" i="4"/>
  <c r="B103" i="9" s="1"/>
  <c r="E7" i="4"/>
  <c r="K59" i="9" s="1"/>
  <c r="G59" i="4"/>
  <c r="B111" i="9" s="1"/>
  <c r="I46" i="4"/>
  <c r="H68" i="4"/>
  <c r="E27" i="4"/>
  <c r="K79" i="9" s="1"/>
  <c r="E21" i="4"/>
  <c r="K73" i="9" s="1"/>
  <c r="C39" i="4"/>
  <c r="C46" i="4"/>
  <c r="I74" i="4"/>
  <c r="C31" i="4"/>
  <c r="I36" i="4"/>
  <c r="A71" i="4"/>
  <c r="J71" i="4" s="1"/>
  <c r="A73" i="4"/>
  <c r="J73" i="4" s="1"/>
  <c r="G2" i="4"/>
  <c r="B54" i="9" s="1"/>
  <c r="D26" i="4"/>
  <c r="A78" i="9" s="1"/>
  <c r="G18" i="4"/>
  <c r="B70" i="9" s="1"/>
  <c r="G63" i="4"/>
  <c r="B115" i="9" s="1"/>
  <c r="I31" i="4"/>
  <c r="C94" i="4"/>
  <c r="H87" i="4"/>
  <c r="E64" i="4"/>
  <c r="K116" i="9" s="1"/>
  <c r="E55" i="4"/>
  <c r="K107" i="9" s="1"/>
  <c r="H85" i="4"/>
  <c r="H24" i="4"/>
  <c r="E45" i="4"/>
  <c r="K97" i="9" s="1"/>
  <c r="C47" i="4"/>
  <c r="H76" i="4"/>
  <c r="H80" i="4"/>
  <c r="A56" i="4"/>
  <c r="J56" i="4" s="1"/>
  <c r="C54" i="4"/>
  <c r="D3" i="4"/>
  <c r="A55" i="9" s="1"/>
  <c r="C55" i="9" s="1"/>
  <c r="A83" i="4"/>
  <c r="J83" i="4" s="1"/>
  <c r="H86" i="4"/>
  <c r="E84" i="4"/>
  <c r="C52" i="4"/>
  <c r="D33" i="4"/>
  <c r="A85" i="9" s="1"/>
  <c r="D85" i="9" s="1"/>
  <c r="A47" i="4"/>
  <c r="J47" i="4" s="1"/>
  <c r="G56" i="4"/>
  <c r="B108" i="9" s="1"/>
  <c r="A67" i="4"/>
  <c r="J67" i="4" s="1"/>
  <c r="D6" i="4"/>
  <c r="A58" i="9" s="1"/>
  <c r="D58" i="9"/>
  <c r="J58" i="9" s="1"/>
  <c r="I9" i="4"/>
  <c r="D89" i="4"/>
  <c r="G57" i="4"/>
  <c r="B109" i="9" s="1"/>
  <c r="E38" i="4"/>
  <c r="K90" i="9" s="1"/>
  <c r="H4" i="4"/>
  <c r="I39" i="4"/>
  <c r="I32" i="4"/>
  <c r="D4" i="4"/>
  <c r="A56" i="9" s="1"/>
  <c r="E66" i="4"/>
  <c r="K118" i="9" s="1"/>
  <c r="E82" i="4"/>
  <c r="H73" i="4"/>
  <c r="C29" i="4"/>
  <c r="D64" i="4"/>
  <c r="A116" i="9" s="1"/>
  <c r="D88" i="4"/>
  <c r="D34" i="4"/>
  <c r="A86" i="9"/>
  <c r="E86" i="9" s="1"/>
  <c r="E68" i="4"/>
  <c r="A72" i="4"/>
  <c r="J72" i="4"/>
  <c r="A24" i="4"/>
  <c r="J24" i="4"/>
  <c r="I82" i="4"/>
  <c r="G76" i="4"/>
  <c r="E40" i="4"/>
  <c r="K92" i="9"/>
  <c r="M92" i="9" s="1"/>
  <c r="C92" i="4"/>
  <c r="I50" i="4"/>
  <c r="L58" i="9"/>
  <c r="F58" i="9"/>
  <c r="C58" i="9"/>
  <c r="E58" i="9"/>
  <c r="I104" i="9"/>
  <c r="C103" i="9"/>
  <c r="D103" i="9"/>
  <c r="J103" i="9" s="1"/>
  <c r="E103" i="9"/>
  <c r="D64" i="9"/>
  <c r="E64" i="9"/>
  <c r="E54" i="9"/>
  <c r="L43" i="9"/>
  <c r="L46" i="9" s="1"/>
  <c r="K40" i="9"/>
  <c r="K45" i="9"/>
  <c r="B43" i="9"/>
  <c r="L41" i="9"/>
  <c r="C56" i="9"/>
  <c r="C116" i="9"/>
  <c r="E116" i="9"/>
  <c r="C86" i="9"/>
  <c r="I86" i="9"/>
  <c r="L85" i="4"/>
  <c r="J84" i="4"/>
  <c r="L57" i="4"/>
  <c r="F85" i="9"/>
  <c r="L85" i="9"/>
  <c r="I4" i="4"/>
  <c r="C111" i="9"/>
  <c r="L111" i="9"/>
  <c r="I111" i="9"/>
  <c r="E111" i="9"/>
  <c r="E84" i="9"/>
  <c r="C84" i="9"/>
  <c r="I84" i="9"/>
  <c r="L84" i="9"/>
  <c r="F84" i="9"/>
  <c r="D84" i="9"/>
  <c r="J84" i="9" s="1"/>
  <c r="D104" i="9"/>
  <c r="J104" i="9" s="1"/>
  <c r="M79" i="9"/>
  <c r="D101" i="9"/>
  <c r="E101" i="9"/>
  <c r="C101" i="9"/>
  <c r="L101" i="9"/>
  <c r="I101" i="9"/>
  <c r="F101" i="9"/>
  <c r="L73" i="4"/>
  <c r="C104" i="9"/>
  <c r="J30" i="4"/>
  <c r="I2" i="4"/>
  <c r="F54" i="9"/>
  <c r="C54" i="9"/>
  <c r="L54" i="9"/>
  <c r="F92" i="9"/>
  <c r="I92" i="9"/>
  <c r="L92" i="9"/>
  <c r="D92" i="9"/>
  <c r="J92" i="9" s="1"/>
  <c r="E92" i="9"/>
  <c r="C92" i="9"/>
  <c r="L105" i="9"/>
  <c r="M105" i="9" s="1"/>
  <c r="E105" i="9"/>
  <c r="F105" i="9"/>
  <c r="D105" i="9"/>
  <c r="L81" i="4"/>
  <c r="J80" i="4"/>
  <c r="L25" i="4"/>
  <c r="F64" i="9"/>
  <c r="J36" i="4"/>
  <c r="L37" i="4"/>
  <c r="D55" i="9"/>
  <c r="J55" i="9" s="1"/>
  <c r="I103" i="9"/>
  <c r="L27" i="4"/>
  <c r="E113" i="9"/>
  <c r="D113" i="9"/>
  <c r="I113" i="9"/>
  <c r="J28" i="4"/>
  <c r="L29" i="4"/>
  <c r="J88" i="4"/>
  <c r="F89" i="9"/>
  <c r="D89" i="9"/>
  <c r="J89" i="9" s="1"/>
  <c r="E89" i="9"/>
  <c r="L59" i="9"/>
  <c r="C59" i="9"/>
  <c r="L65" i="4"/>
  <c r="J64" i="4"/>
  <c r="I74" i="9"/>
  <c r="E74" i="9"/>
  <c r="L74" i="9"/>
  <c r="M74" i="9"/>
  <c r="C74" i="9"/>
  <c r="D74" i="9"/>
  <c r="J74" i="9" s="1"/>
  <c r="F74" i="9"/>
  <c r="F59" i="9"/>
  <c r="L19" i="4"/>
  <c r="J18" i="4"/>
  <c r="L61" i="9"/>
  <c r="J76" i="4"/>
  <c r="L77" i="4"/>
  <c r="J48" i="4"/>
  <c r="C64" i="9"/>
  <c r="L78" i="9"/>
  <c r="C78" i="9"/>
  <c r="F78" i="9"/>
  <c r="D78" i="9"/>
  <c r="J78" i="9" s="1"/>
  <c r="I78" i="9"/>
  <c r="E78" i="9"/>
  <c r="L77" i="9"/>
  <c r="M77" i="9" s="1"/>
  <c r="F77" i="9"/>
  <c r="I77" i="9"/>
  <c r="L35" i="4"/>
  <c r="D59" i="9"/>
  <c r="J59" i="9" s="1"/>
  <c r="F103" i="9"/>
  <c r="H12" i="4"/>
  <c r="I12" i="4"/>
  <c r="L15" i="4"/>
  <c r="J14" i="4"/>
  <c r="I14" i="4"/>
  <c r="J94" i="4"/>
  <c r="M59" i="9"/>
  <c r="D70" i="9"/>
  <c r="I70" i="9"/>
  <c r="L70" i="9"/>
  <c r="C70" i="9"/>
  <c r="J16" i="4"/>
  <c r="L17" i="4"/>
  <c r="F94" i="9"/>
  <c r="C94" i="9"/>
  <c r="E94" i="9"/>
  <c r="L94" i="9"/>
  <c r="D94" i="9"/>
  <c r="J94" i="9" s="1"/>
  <c r="I94" i="9"/>
  <c r="I10" i="4"/>
  <c r="I8" i="4"/>
  <c r="R41" i="9"/>
  <c r="L42" i="9"/>
  <c r="N41" i="9"/>
  <c r="L11" i="9"/>
  <c r="T41" i="9"/>
  <c r="P41" i="9"/>
  <c r="E55" i="9"/>
  <c r="I39" i="9"/>
  <c r="I44" i="9"/>
  <c r="D44" i="9" s="1"/>
  <c r="J40" i="9"/>
  <c r="L47" i="9"/>
  <c r="T47" i="9" s="1"/>
  <c r="T46" i="9"/>
  <c r="P46" i="9"/>
  <c r="L13" i="9"/>
  <c r="E59" i="9"/>
  <c r="J101" i="9"/>
  <c r="T42" i="9"/>
  <c r="P42" i="9"/>
  <c r="E40" i="9"/>
  <c r="E42" i="9" s="1"/>
  <c r="R42" i="9"/>
  <c r="L12" i="9"/>
  <c r="N42" i="9"/>
  <c r="C44" i="9"/>
  <c r="C39" i="9"/>
  <c r="E39" i="9"/>
  <c r="C40" i="9"/>
  <c r="C42" i="9" s="1"/>
  <c r="P47" i="9"/>
  <c r="R47" i="9"/>
  <c r="E56" i="9"/>
  <c r="I64" i="9"/>
  <c r="I56" i="9"/>
  <c r="G84" i="9"/>
  <c r="I59" i="9"/>
  <c r="I54" i="9"/>
  <c r="I58" i="9"/>
  <c r="G55" i="9"/>
  <c r="I55" i="9"/>
  <c r="I61" i="9"/>
  <c r="G103" i="9" l="1"/>
  <c r="G78" i="9"/>
  <c r="E41" i="9"/>
  <c r="C41" i="9"/>
  <c r="E45" i="9"/>
  <c r="E47" i="9" s="1"/>
  <c r="F40" i="9"/>
  <c r="C45" i="9"/>
  <c r="N46" i="9"/>
  <c r="R46" i="9"/>
  <c r="F45" i="9" s="1"/>
  <c r="G70" i="9"/>
  <c r="D77" i="9"/>
  <c r="C77" i="9"/>
  <c r="E77" i="9"/>
  <c r="J22" i="4"/>
  <c r="L23" i="4"/>
  <c r="G101" i="9"/>
  <c r="F39" i="9"/>
  <c r="D39" i="9"/>
  <c r="D116" i="9"/>
  <c r="I116" i="9"/>
  <c r="F116" i="9"/>
  <c r="L116" i="9"/>
  <c r="M116" i="9" s="1"/>
  <c r="L14" i="9"/>
  <c r="N47" i="9"/>
  <c r="F44" i="9"/>
  <c r="E44" i="9"/>
  <c r="D40" i="9"/>
  <c r="D42" i="9" s="1"/>
  <c r="L56" i="9"/>
  <c r="M56" i="9" s="1"/>
  <c r="F56" i="9"/>
  <c r="D56" i="9"/>
  <c r="J56" i="9" s="1"/>
  <c r="J70" i="9"/>
  <c r="J113" i="9"/>
  <c r="B38" i="9"/>
  <c r="G54" i="9"/>
  <c r="I79" i="9"/>
  <c r="E79" i="9"/>
  <c r="F70" i="9"/>
  <c r="L89" i="9"/>
  <c r="M89" i="9" s="1"/>
  <c r="I89" i="9"/>
  <c r="C113" i="9"/>
  <c r="L113" i="9"/>
  <c r="E85" i="9"/>
  <c r="L55" i="9"/>
  <c r="C105" i="9"/>
  <c r="J105" i="9" s="1"/>
  <c r="C85" i="9"/>
  <c r="J85" i="9" s="1"/>
  <c r="F79" i="9"/>
  <c r="C79" i="9"/>
  <c r="G79" i="9" s="1"/>
  <c r="D111" i="9"/>
  <c r="I85" i="9"/>
  <c r="F55" i="9"/>
  <c r="F61" i="9"/>
  <c r="L86" i="9"/>
  <c r="F86" i="9"/>
  <c r="F104" i="9"/>
  <c r="E61" i="9"/>
  <c r="E104" i="9"/>
  <c r="C61" i="9"/>
  <c r="D79" i="9"/>
  <c r="D86" i="9"/>
  <c r="J86" i="9" s="1"/>
  <c r="H89" i="4"/>
  <c r="E90" i="4"/>
  <c r="C60" i="4"/>
  <c r="I5" i="4"/>
  <c r="I3" i="4"/>
  <c r="E26" i="4"/>
  <c r="K78" i="9" s="1"/>
  <c r="M78" i="9" s="1"/>
  <c r="G41" i="4"/>
  <c r="B93" i="9" s="1"/>
  <c r="C79" i="4"/>
  <c r="G17" i="4"/>
  <c r="B69" i="9" s="1"/>
  <c r="I67" i="4"/>
  <c r="D31" i="4"/>
  <c r="A83" i="9" s="1"/>
  <c r="H63" i="4"/>
  <c r="A69" i="4"/>
  <c r="J69" i="4" s="1"/>
  <c r="A50" i="4"/>
  <c r="C25" i="4"/>
  <c r="H60" i="4"/>
  <c r="E5" i="4"/>
  <c r="K57" i="9" s="1"/>
  <c r="D69" i="4"/>
  <c r="E34" i="4"/>
  <c r="K86" i="9" s="1"/>
  <c r="E56" i="4"/>
  <c r="K108" i="9" s="1"/>
  <c r="G53" i="4"/>
  <c r="B105" i="9" s="1"/>
  <c r="G105" i="9" s="1"/>
  <c r="I51" i="4"/>
  <c r="D93" i="4"/>
  <c r="I16" i="4"/>
  <c r="H72" i="4"/>
  <c r="H61" i="4"/>
  <c r="A54" i="4"/>
  <c r="H48" i="4"/>
  <c r="H14" i="4"/>
  <c r="A40" i="4"/>
  <c r="A12" i="4"/>
  <c r="D13" i="4"/>
  <c r="A65" i="9" s="1"/>
  <c r="D17" i="4"/>
  <c r="A69" i="9" s="1"/>
  <c r="I57" i="4"/>
  <c r="C73" i="4"/>
  <c r="H21" i="4"/>
  <c r="E28" i="4"/>
  <c r="K80" i="9" s="1"/>
  <c r="G79" i="4"/>
  <c r="C37" i="4"/>
  <c r="D77" i="4"/>
  <c r="A60" i="4"/>
  <c r="E71" i="4"/>
  <c r="G10" i="4"/>
  <c r="B62" i="9" s="1"/>
  <c r="D54" i="4"/>
  <c r="A106" i="9" s="1"/>
  <c r="A87" i="4"/>
  <c r="J87" i="4" s="1"/>
  <c r="H8" i="4"/>
  <c r="D94" i="4"/>
  <c r="E81" i="4"/>
  <c r="H43" i="4"/>
  <c r="G50" i="4"/>
  <c r="B102" i="9" s="1"/>
  <c r="E47" i="4"/>
  <c r="K99" i="9" s="1"/>
  <c r="G21" i="4"/>
  <c r="B73" i="9" s="1"/>
  <c r="D5" i="4"/>
  <c r="A57" i="9" s="1"/>
  <c r="G81" i="4"/>
  <c r="I20" i="4"/>
  <c r="H16" i="4"/>
  <c r="D76" i="4"/>
  <c r="E24" i="4"/>
  <c r="K76" i="9" s="1"/>
  <c r="C50" i="4"/>
  <c r="A6" i="4"/>
  <c r="C10" i="4"/>
  <c r="D14" i="4"/>
  <c r="A66" i="9" s="1"/>
  <c r="C56" i="4"/>
  <c r="H13" i="4"/>
  <c r="G47" i="4"/>
  <c r="B99" i="9" s="1"/>
  <c r="C22" i="4"/>
  <c r="G22" i="4"/>
  <c r="B74" i="9" s="1"/>
  <c r="G74" i="9" s="1"/>
  <c r="A15" i="4"/>
  <c r="J15" i="4" s="1"/>
  <c r="D35" i="4"/>
  <c r="A87" i="9" s="1"/>
  <c r="I24" i="4"/>
  <c r="I52" i="4"/>
  <c r="I78" i="4"/>
  <c r="H50" i="4"/>
  <c r="G33" i="4"/>
  <c r="B85" i="9" s="1"/>
  <c r="I17" i="4"/>
  <c r="C16" i="4"/>
  <c r="C42" i="4"/>
  <c r="G19" i="4"/>
  <c r="B71" i="9" s="1"/>
  <c r="H83" i="4"/>
  <c r="H93" i="4"/>
  <c r="A51" i="4"/>
  <c r="J51" i="4" s="1"/>
  <c r="E11" i="4"/>
  <c r="K63" i="9" s="1"/>
  <c r="G94" i="4"/>
  <c r="I88" i="4"/>
  <c r="D56" i="4"/>
  <c r="A108" i="9" s="1"/>
  <c r="C8" i="4"/>
  <c r="E2" i="4"/>
  <c r="K54" i="9" s="1"/>
  <c r="M54" i="9" s="1"/>
  <c r="H62" i="4"/>
  <c r="A91" i="4"/>
  <c r="J91" i="4" s="1"/>
  <c r="E75" i="4"/>
  <c r="E59" i="4"/>
  <c r="K111" i="9" s="1"/>
  <c r="M111" i="9" s="1"/>
  <c r="A90" i="4"/>
  <c r="D68" i="4"/>
  <c r="E20" i="4"/>
  <c r="K72" i="9" s="1"/>
  <c r="I28" i="4"/>
  <c r="C43" i="4"/>
  <c r="I85" i="4"/>
  <c r="G77" i="4"/>
  <c r="I23" i="4"/>
  <c r="C83" i="4"/>
  <c r="C36" i="4"/>
  <c r="E14" i="4"/>
  <c r="K66" i="9" s="1"/>
  <c r="D83" i="4"/>
  <c r="A74" i="4"/>
  <c r="H54" i="4"/>
  <c r="D30" i="4"/>
  <c r="A82" i="9" s="1"/>
  <c r="H3" i="4"/>
  <c r="E17" i="4"/>
  <c r="K69" i="9" s="1"/>
  <c r="C11" i="4"/>
  <c r="G74" i="4"/>
  <c r="H5" i="4"/>
  <c r="A44" i="4"/>
  <c r="A4" i="4"/>
  <c r="H47" i="4"/>
  <c r="G70" i="4"/>
  <c r="I13" i="4"/>
  <c r="H52" i="4"/>
  <c r="I58" i="4"/>
  <c r="E85" i="4"/>
  <c r="D48" i="4"/>
  <c r="A100" i="9" s="1"/>
  <c r="H7" i="4"/>
  <c r="C19" i="4"/>
  <c r="G14" i="4"/>
  <c r="B66" i="9" s="1"/>
  <c r="C59" i="4"/>
  <c r="C62" i="4"/>
  <c r="G16" i="4"/>
  <c r="B68" i="9" s="1"/>
  <c r="I75" i="4"/>
  <c r="H40" i="4"/>
  <c r="C49" i="4"/>
  <c r="I70" i="4"/>
  <c r="E61" i="4"/>
  <c r="K113" i="9" s="1"/>
  <c r="E86" i="4"/>
  <c r="A52" i="4"/>
  <c r="I33" i="4"/>
  <c r="E12" i="4"/>
  <c r="K64" i="9" s="1"/>
  <c r="M64" i="9" s="1"/>
  <c r="A92" i="4"/>
  <c r="G90" i="4"/>
  <c r="C33" i="4"/>
  <c r="E18" i="4"/>
  <c r="K70" i="9" s="1"/>
  <c r="M70" i="9" s="1"/>
  <c r="E9" i="4"/>
  <c r="K61" i="9" s="1"/>
  <c r="M61" i="9" s="1"/>
  <c r="E79" i="4"/>
  <c r="D63" i="4"/>
  <c r="A115" i="9" s="1"/>
  <c r="I15" i="4"/>
  <c r="D21" i="4"/>
  <c r="A73" i="9" s="1"/>
  <c r="D65" i="4"/>
  <c r="A117" i="9" s="1"/>
  <c r="G7" i="4"/>
  <c r="B59" i="9" s="1"/>
  <c r="G59" i="9" s="1"/>
  <c r="I89" i="4"/>
  <c r="D50" i="4"/>
  <c r="A102" i="9" s="1"/>
  <c r="I73" i="4"/>
  <c r="H42" i="4"/>
  <c r="H65" i="4"/>
  <c r="D55" i="4"/>
  <c r="A107" i="9" s="1"/>
  <c r="A78" i="4"/>
  <c r="I35" i="4"/>
  <c r="D47" i="4"/>
  <c r="A99" i="9" s="1"/>
  <c r="H56" i="4"/>
  <c r="A8" i="4"/>
  <c r="H74" i="4"/>
  <c r="E73" i="4"/>
  <c r="I26" i="4"/>
  <c r="G62" i="4"/>
  <c r="B114" i="9" s="1"/>
  <c r="I71" i="4"/>
  <c r="C48" i="4"/>
  <c r="A5" i="4"/>
  <c r="J5" i="4" s="1"/>
  <c r="E70" i="4"/>
  <c r="H18" i="4"/>
  <c r="G89" i="4"/>
  <c r="E48" i="4"/>
  <c r="K100" i="9" s="1"/>
  <c r="G37" i="4"/>
  <c r="B89" i="9" s="1"/>
  <c r="G89" i="9" s="1"/>
  <c r="C69" i="4"/>
  <c r="D16" i="4"/>
  <c r="A68" i="9" s="1"/>
  <c r="G20" i="4"/>
  <c r="B72" i="9" s="1"/>
  <c r="C18" i="4"/>
  <c r="C12" i="4"/>
  <c r="G58" i="4"/>
  <c r="B110" i="9" s="1"/>
  <c r="D43" i="4"/>
  <c r="A95" i="9" s="1"/>
  <c r="C53" i="4"/>
  <c r="A57" i="4"/>
  <c r="J57" i="4" s="1"/>
  <c r="A68" i="4"/>
  <c r="D84" i="4"/>
  <c r="G67" i="4"/>
  <c r="C5" i="4"/>
  <c r="A62" i="4"/>
  <c r="A89" i="4"/>
  <c r="J89" i="4" s="1"/>
  <c r="D10" i="4"/>
  <c r="A62" i="9" s="1"/>
  <c r="E15" i="4"/>
  <c r="K67" i="9" s="1"/>
  <c r="D29" i="4"/>
  <c r="A81" i="9" s="1"/>
  <c r="H44" i="4"/>
  <c r="C2" i="4"/>
  <c r="C6" i="4"/>
  <c r="H2" i="4"/>
  <c r="D58" i="4"/>
  <c r="A110" i="9" s="1"/>
  <c r="A53" i="4"/>
  <c r="J53" i="4" s="1"/>
  <c r="A43" i="4"/>
  <c r="J43" i="4" s="1"/>
  <c r="A38" i="4"/>
  <c r="H22" i="4"/>
  <c r="A27" i="4"/>
  <c r="J27" i="4" s="1"/>
  <c r="E10" i="4"/>
  <c r="K62" i="9" s="1"/>
  <c r="D57" i="4"/>
  <c r="A109" i="9" s="1"/>
  <c r="C68" i="4"/>
  <c r="A59" i="4"/>
  <c r="J59" i="4" s="1"/>
  <c r="G61" i="4"/>
  <c r="B113" i="9" s="1"/>
  <c r="G113" i="9" s="1"/>
  <c r="H46" i="4"/>
  <c r="C87" i="4"/>
  <c r="I53" i="4"/>
  <c r="A70" i="4"/>
  <c r="H71" i="4"/>
  <c r="H39" i="4"/>
  <c r="I38" i="4"/>
  <c r="D79" i="4"/>
  <c r="E49" i="4"/>
  <c r="K101" i="9" s="1"/>
  <c r="M101" i="9" s="1"/>
  <c r="E51" i="4"/>
  <c r="K103" i="9" s="1"/>
  <c r="M103" i="9" s="1"/>
  <c r="E36" i="4"/>
  <c r="K88" i="9" s="1"/>
  <c r="G66" i="4"/>
  <c r="C30" i="4"/>
  <c r="A20" i="4"/>
  <c r="G68" i="4"/>
  <c r="C34" i="4"/>
  <c r="H84" i="4"/>
  <c r="I90" i="4"/>
  <c r="C44" i="4"/>
  <c r="I11" i="4"/>
  <c r="C86" i="4"/>
  <c r="A3" i="4"/>
  <c r="J3" i="4" s="1"/>
  <c r="I47" i="4"/>
  <c r="D73" i="4"/>
  <c r="E8" i="4"/>
  <c r="K60" i="9" s="1"/>
  <c r="I37" i="4"/>
  <c r="A10" i="4"/>
  <c r="C71" i="4"/>
  <c r="C88" i="4"/>
  <c r="G39" i="4"/>
  <c r="B91" i="9" s="1"/>
  <c r="I29" i="4"/>
  <c r="E35" i="4"/>
  <c r="K87" i="9" s="1"/>
  <c r="C66" i="4"/>
  <c r="I6" i="4"/>
  <c r="I30" i="4"/>
  <c r="A21" i="4"/>
  <c r="J21" i="4" s="1"/>
  <c r="A66" i="4"/>
  <c r="G35" i="4"/>
  <c r="B87" i="9" s="1"/>
  <c r="E42" i="4"/>
  <c r="K94" i="9" s="1"/>
  <c r="M94" i="9" s="1"/>
  <c r="C63" i="4"/>
  <c r="H10" i="4"/>
  <c r="A2" i="4"/>
  <c r="D78" i="4"/>
  <c r="D71" i="4"/>
  <c r="I21" i="4"/>
  <c r="E74" i="4"/>
  <c r="G6" i="4"/>
  <c r="B58" i="9" s="1"/>
  <c r="G58" i="9" s="1"/>
  <c r="E88" i="4"/>
  <c r="A82" i="4"/>
  <c r="G30" i="4"/>
  <c r="B82" i="9" s="1"/>
  <c r="I62" i="4"/>
  <c r="D60" i="4"/>
  <c r="A112" i="9" s="1"/>
  <c r="H53" i="4"/>
  <c r="E62" i="4"/>
  <c r="K114" i="9" s="1"/>
  <c r="H35" i="4"/>
  <c r="I54" i="4"/>
  <c r="A32" i="4"/>
  <c r="G40" i="4"/>
  <c r="B92" i="9" s="1"/>
  <c r="G92" i="9" s="1"/>
  <c r="G12" i="4"/>
  <c r="B64" i="9" s="1"/>
  <c r="G64" i="9" s="1"/>
  <c r="D8" i="4"/>
  <c r="A60" i="9" s="1"/>
  <c r="D38" i="4"/>
  <c r="A90" i="9" s="1"/>
  <c r="G71" i="4"/>
  <c r="G85" i="4"/>
  <c r="I18" i="4"/>
  <c r="C67" i="4"/>
  <c r="I59" i="4"/>
  <c r="E13" i="4"/>
  <c r="K65" i="9" s="1"/>
  <c r="G11" i="4"/>
  <c r="B63" i="9" s="1"/>
  <c r="E94" i="4"/>
  <c r="G43" i="4"/>
  <c r="B95" i="9" s="1"/>
  <c r="H49" i="4"/>
  <c r="G91" i="4"/>
  <c r="H32" i="4"/>
  <c r="I27" i="4"/>
  <c r="A46" i="4"/>
  <c r="A29" i="4"/>
  <c r="J29" i="4" s="1"/>
  <c r="E93" i="4"/>
  <c r="H34" i="4"/>
  <c r="I80" i="4"/>
  <c r="G24" i="4"/>
  <c r="B76" i="9" s="1"/>
  <c r="H58" i="4"/>
  <c r="E50" i="4"/>
  <c r="K102" i="9" s="1"/>
  <c r="D39" i="4"/>
  <c r="A91" i="9" s="1"/>
  <c r="E87" i="4"/>
  <c r="A58" i="4"/>
  <c r="D46" i="4"/>
  <c r="A98" i="9" s="1"/>
  <c r="H36" i="4"/>
  <c r="H30" i="4"/>
  <c r="C13" i="4"/>
  <c r="C75" i="4"/>
  <c r="G84" i="4"/>
  <c r="E16" i="4"/>
  <c r="K68" i="9" s="1"/>
  <c r="G88" i="4"/>
  <c r="D15" i="4"/>
  <c r="A67" i="9" s="1"/>
  <c r="G38" i="4"/>
  <c r="B90" i="9" s="1"/>
  <c r="E31" i="4"/>
  <c r="K83" i="9" s="1"/>
  <c r="A86" i="4"/>
  <c r="I68" i="4"/>
  <c r="E32" i="4"/>
  <c r="K84" i="9" s="1"/>
  <c r="M84" i="9" s="1"/>
  <c r="C17" i="4"/>
  <c r="I43" i="4"/>
  <c r="C89" i="4"/>
  <c r="E67" i="4"/>
  <c r="A31" i="4"/>
  <c r="J31" i="4" s="1"/>
  <c r="C93" i="4"/>
  <c r="D36" i="4"/>
  <c r="A88" i="9" s="1"/>
  <c r="E78" i="4"/>
  <c r="H78" i="4"/>
  <c r="C77" i="4"/>
  <c r="C40" i="4"/>
  <c r="I76" i="4"/>
  <c r="G78" i="4"/>
  <c r="E91" i="4"/>
  <c r="A39" i="4"/>
  <c r="J39" i="4" s="1"/>
  <c r="C81" i="4"/>
  <c r="H41" i="4"/>
  <c r="E3" i="4"/>
  <c r="K55" i="9" s="1"/>
  <c r="M55" i="9" s="1"/>
  <c r="H82" i="4"/>
  <c r="G23" i="4"/>
  <c r="B75" i="9" s="1"/>
  <c r="I84" i="4"/>
  <c r="D70" i="4"/>
  <c r="D82" i="4"/>
  <c r="A13" i="4"/>
  <c r="J13" i="4" s="1"/>
  <c r="G15" i="4"/>
  <c r="B67" i="9" s="1"/>
  <c r="I25" i="4"/>
  <c r="D81" i="4"/>
  <c r="H79" i="4"/>
  <c r="D41" i="4"/>
  <c r="A93" i="9" s="1"/>
  <c r="C15" i="4"/>
  <c r="C51" i="4"/>
  <c r="I55" i="4"/>
  <c r="C90" i="4"/>
  <c r="H29" i="4"/>
  <c r="D23" i="4"/>
  <c r="A75" i="9" s="1"/>
  <c r="I94" i="4"/>
  <c r="I40" i="4"/>
  <c r="E76" i="4"/>
  <c r="I87" i="4"/>
  <c r="D66" i="4"/>
  <c r="A118" i="9" s="1"/>
  <c r="L118" i="9" s="1"/>
  <c r="M118" i="9" s="1"/>
  <c r="G86" i="4"/>
  <c r="E72" i="4"/>
  <c r="E63" i="4"/>
  <c r="K115" i="9" s="1"/>
  <c r="D44" i="4"/>
  <c r="A96" i="9" s="1"/>
  <c r="D28" i="4"/>
  <c r="A80" i="9" s="1"/>
  <c r="A11" i="4"/>
  <c r="J11" i="4" s="1"/>
  <c r="G72" i="4"/>
  <c r="G44" i="4"/>
  <c r="B96" i="9" s="1"/>
  <c r="G34" i="4"/>
  <c r="B86" i="9" s="1"/>
  <c r="H37" i="4"/>
  <c r="A37" i="4"/>
  <c r="J37" i="4" s="1"/>
  <c r="H92" i="4"/>
  <c r="H31" i="4"/>
  <c r="G31" i="4"/>
  <c r="B83" i="9" s="1"/>
  <c r="D72" i="4"/>
  <c r="C7" i="4"/>
  <c r="I86" i="4"/>
  <c r="I69" i="4"/>
  <c r="H64" i="4"/>
  <c r="D19" i="4"/>
  <c r="A71" i="9" s="1"/>
  <c r="E6" i="4"/>
  <c r="K58" i="9" s="1"/>
  <c r="M58" i="9" s="1"/>
  <c r="H91" i="4"/>
  <c r="D11" i="4"/>
  <c r="A63" i="9" s="1"/>
  <c r="D75" i="4"/>
  <c r="E89" i="4"/>
  <c r="D24" i="4"/>
  <c r="A76" i="9" s="1"/>
  <c r="I60" i="4"/>
  <c r="G42" i="4"/>
  <c r="B94" i="9" s="1"/>
  <c r="G94" i="9" s="1"/>
  <c r="I61" i="4"/>
  <c r="E80" i="4"/>
  <c r="I65" i="4"/>
  <c r="I83" i="4"/>
  <c r="A63" i="4"/>
  <c r="J63" i="4" s="1"/>
  <c r="G4" i="4"/>
  <c r="B56" i="9" s="1"/>
  <c r="G56" i="9" s="1"/>
  <c r="I93" i="4"/>
  <c r="H27" i="4"/>
  <c r="C14" i="4"/>
  <c r="C80" i="4"/>
  <c r="I44" i="4"/>
  <c r="C38" i="4"/>
  <c r="G80" i="4"/>
  <c r="I7" i="4"/>
  <c r="H6" i="4"/>
  <c r="D45" i="4"/>
  <c r="A97" i="9" s="1"/>
  <c r="E44" i="4"/>
  <c r="K96" i="9" s="1"/>
  <c r="G52" i="4"/>
  <c r="B104" i="9" s="1"/>
  <c r="G104" i="9" s="1"/>
  <c r="D20" i="4"/>
  <c r="A72" i="9" s="1"/>
  <c r="A42" i="4"/>
  <c r="G65" i="4"/>
  <c r="B117" i="9" s="1"/>
  <c r="C21" i="4"/>
  <c r="C91" i="4"/>
  <c r="G82" i="4"/>
  <c r="G5" i="4"/>
  <c r="B57" i="9" s="1"/>
  <c r="H38" i="4"/>
  <c r="A45" i="4"/>
  <c r="J45" i="4" s="1"/>
  <c r="C3" i="4"/>
  <c r="C4" i="4"/>
  <c r="A85" i="4"/>
  <c r="J85" i="4" s="1"/>
  <c r="D62" i="4"/>
  <c r="A114" i="9" s="1"/>
  <c r="I32" i="9"/>
  <c r="C10" i="9"/>
  <c r="B2" i="4"/>
  <c r="C1" i="4" s="1"/>
  <c r="I17" i="9"/>
  <c r="I25" i="9"/>
  <c r="I29" i="9"/>
  <c r="I26" i="9"/>
  <c r="I31" i="9"/>
  <c r="C11" i="9"/>
  <c r="I34" i="9"/>
  <c r="I22" i="9"/>
  <c r="I21" i="9"/>
  <c r="L39" i="9"/>
  <c r="I18" i="9"/>
  <c r="I28" i="9"/>
  <c r="I23" i="9"/>
  <c r="G86" i="9" l="1"/>
  <c r="G77" i="9"/>
  <c r="E46" i="9"/>
  <c r="E76" i="9"/>
  <c r="L76" i="9"/>
  <c r="I76" i="9"/>
  <c r="D76" i="9"/>
  <c r="J76" i="9" s="1"/>
  <c r="C76" i="9"/>
  <c r="F76" i="9"/>
  <c r="L88" i="9"/>
  <c r="F88" i="9"/>
  <c r="E88" i="9"/>
  <c r="C88" i="9"/>
  <c r="I88" i="9"/>
  <c r="D88" i="9"/>
  <c r="L98" i="9"/>
  <c r="M98" i="9" s="1"/>
  <c r="D98" i="9"/>
  <c r="I98" i="9"/>
  <c r="F98" i="9"/>
  <c r="E98" i="9"/>
  <c r="C98" i="9"/>
  <c r="G98" i="9" s="1"/>
  <c r="J2" i="4"/>
  <c r="L3" i="4"/>
  <c r="L110" i="9"/>
  <c r="M110" i="9" s="1"/>
  <c r="D110" i="9"/>
  <c r="I110" i="9"/>
  <c r="F110" i="9"/>
  <c r="C110" i="9"/>
  <c r="E110" i="9"/>
  <c r="L95" i="9"/>
  <c r="M95" i="9" s="1"/>
  <c r="E95" i="9"/>
  <c r="I95" i="9"/>
  <c r="C95" i="9"/>
  <c r="D95" i="9"/>
  <c r="J95" i="9" s="1"/>
  <c r="F95" i="9"/>
  <c r="F107" i="9"/>
  <c r="L107" i="9"/>
  <c r="M107" i="9" s="1"/>
  <c r="I107" i="9"/>
  <c r="D107" i="9"/>
  <c r="J107" i="9" s="1"/>
  <c r="E107" i="9"/>
  <c r="C107" i="9"/>
  <c r="E100" i="9"/>
  <c r="I100" i="9"/>
  <c r="D100" i="9"/>
  <c r="L100" i="9"/>
  <c r="M100" i="9" s="1"/>
  <c r="F100" i="9"/>
  <c r="C100" i="9"/>
  <c r="L91" i="4"/>
  <c r="J90" i="4"/>
  <c r="E57" i="9"/>
  <c r="F57" i="9"/>
  <c r="D57" i="9"/>
  <c r="J57" i="9" s="1"/>
  <c r="L57" i="9"/>
  <c r="C57" i="9"/>
  <c r="I57" i="9"/>
  <c r="J61" i="9"/>
  <c r="G61" i="9"/>
  <c r="C46" i="9"/>
  <c r="C47" i="9"/>
  <c r="C11" i="6"/>
  <c r="L43" i="4"/>
  <c r="J42" i="4"/>
  <c r="E97" i="9"/>
  <c r="L97" i="9"/>
  <c r="M97" i="9" s="1"/>
  <c r="C97" i="9"/>
  <c r="F97" i="9"/>
  <c r="I97" i="9"/>
  <c r="D97" i="9"/>
  <c r="L71" i="9"/>
  <c r="M71" i="9" s="1"/>
  <c r="C71" i="9"/>
  <c r="D71" i="9"/>
  <c r="J71" i="9" s="1"/>
  <c r="I71" i="9"/>
  <c r="E71" i="9"/>
  <c r="F71" i="9"/>
  <c r="L96" i="9"/>
  <c r="I96" i="9"/>
  <c r="C96" i="9"/>
  <c r="F96" i="9"/>
  <c r="D96" i="9"/>
  <c r="J96" i="9" s="1"/>
  <c r="E96" i="9"/>
  <c r="E1" i="4"/>
  <c r="K53" i="9" s="1"/>
  <c r="E93" i="9"/>
  <c r="I93" i="9"/>
  <c r="L93" i="9"/>
  <c r="M93" i="9" s="1"/>
  <c r="C93" i="9"/>
  <c r="F93" i="9"/>
  <c r="D93" i="9"/>
  <c r="G93" i="9" s="1"/>
  <c r="C60" i="9"/>
  <c r="E60" i="9"/>
  <c r="D60" i="9"/>
  <c r="J60" i="9" s="1"/>
  <c r="L60" i="9"/>
  <c r="F60" i="9"/>
  <c r="I60" i="9"/>
  <c r="L112" i="9"/>
  <c r="M112" i="9" s="1"/>
  <c r="I112" i="9"/>
  <c r="F112" i="9"/>
  <c r="D112" i="9"/>
  <c r="C112" i="9"/>
  <c r="G112" i="9" s="1"/>
  <c r="E112" i="9"/>
  <c r="J70" i="4"/>
  <c r="L71" i="4"/>
  <c r="E115" i="9"/>
  <c r="I115" i="9"/>
  <c r="L115" i="9"/>
  <c r="D115" i="9"/>
  <c r="C115" i="9"/>
  <c r="G115" i="9" s="1"/>
  <c r="F115" i="9"/>
  <c r="E82" i="9"/>
  <c r="C82" i="9"/>
  <c r="L82" i="9"/>
  <c r="M82" i="9" s="1"/>
  <c r="D82" i="9"/>
  <c r="J82" i="9" s="1"/>
  <c r="I82" i="9"/>
  <c r="F82" i="9"/>
  <c r="M66" i="9"/>
  <c r="G85" i="9"/>
  <c r="D66" i="9"/>
  <c r="J66" i="9" s="1"/>
  <c r="I66" i="9"/>
  <c r="E66" i="9"/>
  <c r="C66" i="9"/>
  <c r="F66" i="9"/>
  <c r="L66" i="9"/>
  <c r="J12" i="4"/>
  <c r="L13" i="4"/>
  <c r="F42" i="9"/>
  <c r="F41" i="9"/>
  <c r="C114" i="9"/>
  <c r="I114" i="9"/>
  <c r="F114" i="9"/>
  <c r="L114" i="9"/>
  <c r="M114" i="9" s="1"/>
  <c r="D114" i="9"/>
  <c r="J114" i="9" s="1"/>
  <c r="E114" i="9"/>
  <c r="L72" i="9"/>
  <c r="M72" i="9" s="1"/>
  <c r="E72" i="9"/>
  <c r="D72" i="9"/>
  <c r="G72" i="9" s="1"/>
  <c r="C72" i="9"/>
  <c r="I72" i="9"/>
  <c r="F72" i="9"/>
  <c r="E63" i="9"/>
  <c r="C63" i="9"/>
  <c r="D63" i="9"/>
  <c r="J63" i="9" s="1"/>
  <c r="F63" i="9"/>
  <c r="I63" i="9"/>
  <c r="L63" i="9"/>
  <c r="M63" i="9" s="1"/>
  <c r="M115" i="9"/>
  <c r="F75" i="9"/>
  <c r="D75" i="9"/>
  <c r="L75" i="9"/>
  <c r="M75" i="9" s="1"/>
  <c r="C75" i="9"/>
  <c r="E75" i="9"/>
  <c r="I75" i="9"/>
  <c r="D91" i="9"/>
  <c r="J91" i="9" s="1"/>
  <c r="F91" i="9"/>
  <c r="L91" i="9"/>
  <c r="M91" i="9" s="1"/>
  <c r="C91" i="9"/>
  <c r="I91" i="9"/>
  <c r="E91" i="9"/>
  <c r="J46" i="4"/>
  <c r="L47" i="4"/>
  <c r="J10" i="4"/>
  <c r="L11" i="4"/>
  <c r="M88" i="9"/>
  <c r="E62" i="9"/>
  <c r="I62" i="9"/>
  <c r="L62" i="9"/>
  <c r="M62" i="9" s="1"/>
  <c r="D62" i="9"/>
  <c r="J62" i="9" s="1"/>
  <c r="F62" i="9"/>
  <c r="C62" i="9"/>
  <c r="L9" i="4"/>
  <c r="J8" i="4"/>
  <c r="J78" i="4"/>
  <c r="L79" i="4"/>
  <c r="L117" i="9"/>
  <c r="M117" i="9" s="1"/>
  <c r="D117" i="9"/>
  <c r="E117" i="9"/>
  <c r="F117" i="9"/>
  <c r="C117" i="9"/>
  <c r="I117" i="9"/>
  <c r="L53" i="4"/>
  <c r="J52" i="4"/>
  <c r="J4" i="4"/>
  <c r="L5" i="4"/>
  <c r="C108" i="9"/>
  <c r="E108" i="9"/>
  <c r="L108" i="9"/>
  <c r="M108" i="9" s="1"/>
  <c r="D108" i="9"/>
  <c r="J108" i="9" s="1"/>
  <c r="I108" i="9"/>
  <c r="F108" i="9"/>
  <c r="F87" i="9"/>
  <c r="C87" i="9"/>
  <c r="D87" i="9"/>
  <c r="G87" i="9" s="1"/>
  <c r="L87" i="9"/>
  <c r="M87" i="9" s="1"/>
  <c r="I87" i="9"/>
  <c r="E87" i="9"/>
  <c r="M76" i="9"/>
  <c r="J40" i="4"/>
  <c r="L41" i="4"/>
  <c r="J54" i="4"/>
  <c r="L55" i="4"/>
  <c r="M86" i="9"/>
  <c r="F83" i="9"/>
  <c r="L83" i="9"/>
  <c r="M83" i="9" s="1"/>
  <c r="D83" i="9"/>
  <c r="J83" i="9" s="1"/>
  <c r="C83" i="9"/>
  <c r="I83" i="9"/>
  <c r="E83" i="9"/>
  <c r="J79" i="9"/>
  <c r="F67" i="9"/>
  <c r="L67" i="9"/>
  <c r="M67" i="9" s="1"/>
  <c r="D67" i="9"/>
  <c r="J67" i="9" s="1"/>
  <c r="E67" i="9"/>
  <c r="C67" i="9"/>
  <c r="I67" i="9"/>
  <c r="G95" i="9"/>
  <c r="J20" i="4"/>
  <c r="L21" i="4"/>
  <c r="F102" i="9"/>
  <c r="L102" i="9"/>
  <c r="C102" i="9"/>
  <c r="D102" i="9"/>
  <c r="E102" i="9"/>
  <c r="I102" i="9"/>
  <c r="E73" i="9"/>
  <c r="D73" i="9"/>
  <c r="J73" i="9" s="1"/>
  <c r="C73" i="9"/>
  <c r="F73" i="9"/>
  <c r="I73" i="9"/>
  <c r="L73" i="9"/>
  <c r="M73" i="9" s="1"/>
  <c r="J92" i="4"/>
  <c r="L93" i="4"/>
  <c r="L45" i="4"/>
  <c r="J44" i="4"/>
  <c r="J74" i="4"/>
  <c r="L75" i="4"/>
  <c r="L61" i="4"/>
  <c r="J60" i="4"/>
  <c r="L69" i="9"/>
  <c r="M69" i="9" s="1"/>
  <c r="C69" i="9"/>
  <c r="D69" i="9"/>
  <c r="J69" i="9" s="1"/>
  <c r="I69" i="9"/>
  <c r="E69" i="9"/>
  <c r="F69" i="9"/>
  <c r="L51" i="4"/>
  <c r="J50" i="4"/>
  <c r="J116" i="9"/>
  <c r="G116" i="9"/>
  <c r="D1" i="4"/>
  <c r="A53" i="9" s="1"/>
  <c r="G1" i="4"/>
  <c r="B53" i="9" s="1"/>
  <c r="A1" i="4"/>
  <c r="M102" i="9"/>
  <c r="C10" i="6"/>
  <c r="C15" i="6" s="1"/>
  <c r="G117" i="9"/>
  <c r="M96" i="9"/>
  <c r="E80" i="9"/>
  <c r="I80" i="9"/>
  <c r="L80" i="9"/>
  <c r="M80" i="9" s="1"/>
  <c r="D80" i="9"/>
  <c r="F80" i="9"/>
  <c r="C80" i="9"/>
  <c r="J86" i="4"/>
  <c r="L87" i="4"/>
  <c r="L59" i="4"/>
  <c r="J58" i="4"/>
  <c r="E90" i="9"/>
  <c r="L90" i="9"/>
  <c r="M90" i="9" s="1"/>
  <c r="D90" i="9"/>
  <c r="C90" i="9"/>
  <c r="F90" i="9"/>
  <c r="I90" i="9"/>
  <c r="L33" i="4"/>
  <c r="J32" i="4"/>
  <c r="L83" i="4"/>
  <c r="J82" i="4"/>
  <c r="J66" i="4"/>
  <c r="L67" i="4"/>
  <c r="M60" i="9"/>
  <c r="D109" i="9"/>
  <c r="F109" i="9"/>
  <c r="E109" i="9"/>
  <c r="L109" i="9"/>
  <c r="M109" i="9" s="1"/>
  <c r="I109" i="9"/>
  <c r="C109" i="9"/>
  <c r="J38" i="4"/>
  <c r="L39" i="4"/>
  <c r="I81" i="9"/>
  <c r="E81" i="9"/>
  <c r="F81" i="9"/>
  <c r="D81" i="9"/>
  <c r="L81" i="9"/>
  <c r="M81" i="9" s="1"/>
  <c r="C81" i="9"/>
  <c r="J62" i="4"/>
  <c r="L63" i="4"/>
  <c r="J68" i="4"/>
  <c r="L69" i="4"/>
  <c r="G110" i="9"/>
  <c r="F68" i="9"/>
  <c r="L68" i="9"/>
  <c r="M68" i="9" s="1"/>
  <c r="E68" i="9"/>
  <c r="D68" i="9"/>
  <c r="J68" i="9" s="1"/>
  <c r="I68" i="9"/>
  <c r="C68" i="9"/>
  <c r="I99" i="9"/>
  <c r="C99" i="9"/>
  <c r="D99" i="9"/>
  <c r="E99" i="9"/>
  <c r="F99" i="9"/>
  <c r="L99" i="9"/>
  <c r="M99" i="9" s="1"/>
  <c r="M113" i="9"/>
  <c r="L7" i="4"/>
  <c r="J6" i="4"/>
  <c r="D106" i="9"/>
  <c r="C106" i="9"/>
  <c r="E106" i="9"/>
  <c r="L106" i="9"/>
  <c r="M106" i="9" s="1"/>
  <c r="I106" i="9"/>
  <c r="F106" i="9"/>
  <c r="C65" i="9"/>
  <c r="F65" i="9"/>
  <c r="D65" i="9"/>
  <c r="I65" i="9"/>
  <c r="E65" i="9"/>
  <c r="L65" i="9"/>
  <c r="M65" i="9" s="1"/>
  <c r="M57" i="9"/>
  <c r="J111" i="9"/>
  <c r="G111" i="9"/>
  <c r="F47" i="9"/>
  <c r="F46" i="9"/>
  <c r="D41" i="9"/>
  <c r="J77" i="9"/>
  <c r="D45" i="9"/>
  <c r="G57" i="9" l="1"/>
  <c r="G82" i="9"/>
  <c r="G69" i="9"/>
  <c r="G66" i="9"/>
  <c r="G106" i="9"/>
  <c r="G68" i="9"/>
  <c r="G81" i="9"/>
  <c r="G109" i="9"/>
  <c r="G91" i="9"/>
  <c r="G67" i="9"/>
  <c r="G114" i="9"/>
  <c r="G75" i="9"/>
  <c r="G99" i="9"/>
  <c r="G83" i="9"/>
  <c r="G65" i="9"/>
  <c r="G90" i="9"/>
  <c r="G80" i="9"/>
  <c r="G71" i="9"/>
  <c r="G76" i="9"/>
  <c r="G97" i="9"/>
  <c r="G107" i="9"/>
  <c r="G88" i="9"/>
  <c r="G96" i="9"/>
  <c r="G100" i="9"/>
  <c r="G73" i="9"/>
  <c r="G102" i="9"/>
  <c r="G62" i="9"/>
  <c r="G63" i="9"/>
  <c r="D47" i="9"/>
  <c r="D46" i="9"/>
  <c r="J90" i="9"/>
  <c r="J93" i="9"/>
  <c r="J97" i="9"/>
  <c r="J100" i="9"/>
  <c r="J110" i="9"/>
  <c r="J109" i="9"/>
  <c r="J80" i="9"/>
  <c r="J1" i="4"/>
  <c r="I1" i="4" s="1"/>
  <c r="F53" i="9" s="1"/>
  <c r="F118" i="9" s="1"/>
  <c r="H1" i="4"/>
  <c r="J112" i="9"/>
  <c r="J98" i="9"/>
  <c r="J65" i="9"/>
  <c r="J106" i="9"/>
  <c r="J99" i="9"/>
  <c r="J81" i="9"/>
  <c r="H45" i="9"/>
  <c r="G45" i="9" s="1"/>
  <c r="I45" i="9" s="1"/>
  <c r="H39" i="9"/>
  <c r="H44" i="9"/>
  <c r="H40" i="9"/>
  <c r="G40" i="9" s="1"/>
  <c r="I40" i="9" s="1"/>
  <c r="J87" i="9"/>
  <c r="G108" i="9"/>
  <c r="J75" i="9"/>
  <c r="J72" i="9"/>
  <c r="J115" i="9"/>
  <c r="G60" i="9"/>
  <c r="C53" i="9"/>
  <c r="C118" i="9" s="1"/>
  <c r="L53" i="9"/>
  <c r="M53" i="9" s="1"/>
  <c r="J102" i="9"/>
  <c r="J117" i="9"/>
  <c r="J88" i="9"/>
  <c r="H46" i="9" l="1"/>
  <c r="H47" i="9"/>
  <c r="G44" i="9"/>
  <c r="D53" i="9"/>
  <c r="H41" i="9"/>
  <c r="H42" i="9"/>
  <c r="G39" i="9"/>
  <c r="G53" i="9"/>
  <c r="G118" i="9" l="1"/>
  <c r="G47" i="9"/>
  <c r="I47" i="9" s="1"/>
  <c r="G46" i="9"/>
  <c r="G41" i="9"/>
  <c r="G42" i="9"/>
  <c r="I42" i="9" s="1"/>
  <c r="J53" i="9"/>
  <c r="D118" i="9"/>
  <c r="J118" i="9" s="1"/>
  <c r="E53" i="9"/>
  <c r="E118" i="9" s="1"/>
  <c r="K47" i="9" l="1"/>
  <c r="J42" i="9" s="1"/>
  <c r="I46" i="9"/>
  <c r="K46" i="9" s="1"/>
  <c r="J41" i="9" s="1"/>
  <c r="I41" i="9"/>
  <c r="K41" i="9" s="1"/>
  <c r="E11" i="9"/>
  <c r="D11" i="9" s="1"/>
  <c r="K42" i="9"/>
  <c r="I53" i="9"/>
  <c r="I118" i="9" s="1"/>
  <c r="E14" i="9" l="1"/>
  <c r="D14" i="9" s="1"/>
  <c r="E12" i="9"/>
  <c r="D12" i="9" s="1"/>
  <c r="E13" i="9"/>
  <c r="D13" i="9" s="1"/>
  <c r="E10" i="9"/>
  <c r="D10" i="9"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<sst xmlns="http://schemas.openxmlformats.org/spreadsheetml/2006/main" count="4283" uniqueCount="1811">
  <si>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</si>
  <si>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</si>
  <si>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</si>
  <si>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</si>
  <si>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</si>
  <si>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</si>
  <si>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</si>
  <si>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</si>
  <si>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</si>
  <si>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</si>
  <si>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</si>
  <si>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</si>
  <si>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</si>
  <si>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</si>
  <si>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</si>
  <si>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</si>
  <si>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</si>
  <si>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</si>
  <si>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</si>
  <si>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</si>
  <si>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</si>
  <si>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</si>
  <si>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</si>
  <si>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</si>
  <si>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</si>
  <si>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</si>
  <si>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</si>
  <si>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</si>
  <si>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</si>
  <si>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</si>
  <si>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</si>
  <si>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</si>
  <si>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</si>
  <si>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</si>
  <si>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</si>
  <si>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</si>
  <si>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</si>
  <si>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</si>
  <si>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</si>
  <si>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</si>
  <si>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</si>
  <si>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</si>
  <si>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</si>
  <si>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</si>
  <si>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</si>
  <si>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</si>
  <si>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</si>
  <si>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</si>
  <si>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</si>
  <si>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</si>
  <si>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</si>
  <si>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</si>
  <si>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</si>
  <si>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</si>
  <si>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</si>
  <si>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</si>
  <si>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</si>
  <si>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</si>
  <si>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</si>
  <si>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</si>
  <si>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</si>
  <si>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</si>
  <si>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</si>
  <si>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</si>
  <si>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</si>
  <si>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</si>
  <si>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</si>
  <si>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</si>
  <si>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</si>
  <si>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</si>
  <si>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</si>
  <si>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</si>
  <si>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</si>
  <si>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</si>
  <si>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</si>
  <si>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</si>
  <si>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</si>
  <si>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</si>
  <si>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</si>
  <si>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</si>
  <si>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</si>
  <si>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</si>
  <si>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</si>
  <si>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</si>
  <si>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</si>
  <si>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</si>
  <si>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</si>
  <si>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</si>
  <si>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</si>
  <si>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</si>
  <si>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</si>
  <si>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</si>
  <si>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</si>
  <si>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</si>
  <si>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</si>
  <si>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</si>
  <si>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</si>
  <si>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</si>
  <si>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</si>
  <si>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</si>
  <si>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</si>
  <si>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</si>
  <si>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</si>
  <si>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</si>
  <si>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</si>
  <si>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</si>
  <si>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</si>
  <si>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</si>
  <si>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</si>
  <si>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</si>
  <si>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</si>
  <si>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</si>
  <si>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</si>
  <si>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</si>
  <si>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</si>
  <si>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</si>
  <si>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</si>
  <si>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</si>
  <si>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</si>
  <si>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</si>
  <si>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</si>
  <si>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</si>
  <si>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</si>
  <si>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</si>
  <si>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</si>
  <si>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</si>
  <si>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</si>
  <si>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</si>
  <si>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</si>
  <si>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</si>
  <si>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</si>
  <si>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</si>
  <si>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</si>
  <si>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</si>
  <si>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</si>
  <si>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</si>
  <si>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</si>
  <si>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</si>
  <si>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</si>
  <si>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</si>
  <si>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</si>
  <si>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</si>
  <si>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</si>
  <si>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</si>
  <si>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</si>
  <si>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</si>
  <si>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</si>
  <si>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</si>
  <si>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</si>
  <si>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</si>
  <si>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</si>
  <si>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</si>
  <si>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</si>
  <si>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</si>
  <si>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</si>
  <si>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</si>
  <si>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</si>
  <si>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</si>
  <si>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</si>
  <si>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</si>
  <si>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</si>
  <si>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</si>
  <si>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</si>
  <si>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</si>
  <si>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</si>
  <si>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</si>
  <si>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</si>
  <si>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</si>
  <si>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</si>
  <si>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</si>
  <si>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</si>
  <si>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</si>
  <si>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</si>
  <si>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</si>
  <si>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</si>
  <si>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</si>
  <si>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</si>
  <si>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</si>
  <si>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</si>
  <si>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</si>
  <si>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</si>
  <si>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</si>
  <si>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</si>
  <si>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</si>
  <si>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</si>
  <si>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</si>
  <si>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</si>
  <si>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</si>
  <si>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</si>
  <si>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</si>
  <si>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</si>
  <si>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</si>
  <si>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</si>
  <si>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</si>
  <si>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</si>
  <si>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</si>
  <si>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</si>
  <si>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</si>
  <si>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</si>
  <si>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</si>
  <si>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</si>
  <si>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</si>
  <si>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</si>
  <si>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</si>
  <si>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</si>
  <si>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</si>
  <si>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</si>
  <si>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</si>
  <si>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</si>
  <si>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</si>
  <si>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</si>
  <si>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</si>
  <si>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</si>
  <si>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</si>
  <si>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</si>
  <si>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</si>
  <si>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</si>
  <si>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</si>
  <si>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</si>
  <si>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</si>
  <si>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</si>
  <si>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</si>
  <si>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</si>
  <si>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</si>
  <si>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</si>
  <si>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</si>
  <si>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</si>
  <si>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</si>
  <si>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</si>
  <si>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</si>
  <si>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</si>
  <si>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</si>
  <si>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</si>
  <si>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</si>
  <si>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</si>
  <si>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</si>
  <si>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</si>
  <si>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</si>
  <si>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</si>
  <si>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</si>
  <si>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</si>
  <si>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</si>
  <si>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</si>
  <si>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</si>
  <si>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</si>
  <si>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</si>
  <si>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</si>
  <si>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</si>
  <si>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</si>
  <si>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</si>
  <si>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</si>
  <si>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</si>
  <si>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</si>
  <si>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</si>
  <si>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</si>
  <si>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</si>
  <si>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</si>
  <si>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</si>
  <si>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</si>
  <si>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</si>
  <si>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</si>
  <si>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</si>
  <si>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</si>
  <si>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</si>
  <si>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</si>
  <si>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</si>
  <si>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</si>
  <si>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</si>
  <si>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</si>
  <si>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</si>
  <si>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</si>
  <si>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</si>
  <si>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</si>
  <si>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</si>
  <si>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</si>
  <si>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</si>
  <si>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</si>
  <si>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</si>
  <si>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</si>
  <si>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</si>
  <si>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</si>
  <si>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</si>
  <si>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</si>
  <si>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</si>
  <si>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</si>
  <si>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</si>
  <si>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</si>
  <si>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</si>
  <si>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</si>
  <si>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</si>
  <si>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</si>
  <si>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</si>
  <si>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</si>
  <si>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</si>
  <si>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</si>
  <si>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</si>
  <si>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</si>
  <si>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</si>
  <si>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</si>
  <si>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</si>
  <si>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</si>
  <si>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</si>
  <si>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</si>
  <si>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</si>
  <si>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</si>
  <si>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</si>
  <si>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</si>
  <si>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</si>
  <si>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</si>
  <si>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</si>
  <si>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</si>
  <si>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</si>
  <si>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</si>
  <si>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</si>
  <si>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</si>
  <si>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</si>
  <si>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</si>
  <si>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</si>
  <si>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</si>
  <si>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</si>
  <si>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</si>
  <si>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</si>
  <si>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</si>
  <si>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</si>
  <si>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</si>
  <si>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</si>
  <si>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</si>
  <si>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</si>
  <si>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</si>
  <si>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</si>
  <si>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</si>
  <si>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</si>
  <si>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</si>
  <si>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</si>
  <si>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</si>
  <si>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</si>
  <si>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</si>
  <si>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</si>
  <si>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</si>
  <si>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</si>
  <si>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</si>
  <si>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</si>
  <si>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</si>
  <si>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</si>
  <si>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</si>
  <si>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</si>
  <si>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</si>
  <si>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</si>
  <si>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</si>
  <si>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</si>
  <si>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</si>
  <si>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</si>
  <si>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</si>
  <si>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</si>
  <si>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</si>
  <si>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</si>
  <si>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</si>
  <si>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</si>
  <si>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</si>
  <si>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</si>
  <si>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</si>
  <si>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</si>
  <si>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</si>
  <si>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</si>
  <si>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</si>
  <si>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</si>
  <si>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</si>
  <si>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</si>
  <si>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</si>
  <si>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</si>
  <si>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</si>
  <si>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</si>
  <si>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</si>
  <si>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</si>
  <si>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</si>
  <si>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</si>
  <si>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</si>
  <si>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</si>
  <si>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</si>
  <si>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</si>
  <si>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</si>
  <si>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</si>
  <si>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</si>
  <si>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</si>
  <si>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</si>
  <si>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</si>
  <si>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</si>
  <si>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</si>
  <si>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</si>
  <si>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</si>
  <si>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</si>
  <si>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</si>
  <si>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</si>
  <si>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</si>
  <si>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</si>
  <si>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</si>
  <si>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</si>
  <si>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</si>
  <si>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</si>
  <si>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</si>
  <si>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</si>
  <si>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</si>
  <si>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</si>
  <si>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</si>
  <si>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</si>
  <si>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</si>
  <si>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</si>
  <si>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</si>
  <si>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</si>
  <si>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</si>
  <si>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</si>
  <si>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</si>
  <si>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</si>
  <si>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</si>
  <si>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</si>
  <si>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</si>
  <si>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</si>
  <si>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</si>
  <si>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</si>
  <si>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</si>
  <si>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</si>
  <si>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</si>
  <si>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</si>
  <si>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</si>
  <si>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</si>
  <si>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</si>
  <si>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</si>
  <si>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</si>
  <si>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</si>
  <si>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</si>
  <si>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</si>
  <si>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</si>
  <si>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</si>
  <si>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</si>
  <si>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</si>
  <si>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</si>
  <si>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</si>
  <si>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</si>
  <si>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</si>
  <si>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</si>
  <si>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</si>
  <si>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</si>
  <si>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</si>
  <si>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</si>
  <si>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</si>
  <si>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</si>
  <si>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</si>
  <si>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</si>
  <si>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</si>
  <si>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</si>
  <si>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</si>
  <si>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</si>
  <si>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</si>
  <si>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</si>
  <si>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</si>
  <si>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</si>
  <si>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</si>
  <si>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</si>
  <si>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</si>
  <si>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</si>
  <si>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</si>
  <si>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</si>
  <si>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</si>
  <si>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</si>
  <si>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</si>
  <si>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</si>
  <si>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</si>
  <si>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</si>
  <si>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</si>
  <si>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</si>
  <si>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</si>
  <si>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</si>
  <si>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</si>
  <si>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</si>
  <si>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</si>
  <si>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</si>
  <si>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</si>
  <si>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</si>
  <si>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</si>
  <si>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</si>
  <si>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</si>
  <si>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</si>
  <si>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</si>
  <si>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</si>
  <si>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</si>
  <si>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</si>
  <si>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</si>
  <si>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</si>
  <si>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</si>
  <si>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</si>
  <si>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</si>
  <si>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</si>
  <si>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</si>
  <si>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</si>
  <si>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</si>
  <si>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</si>
  <si>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</si>
  <si>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</si>
  <si>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</si>
  <si>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</si>
  <si>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</si>
  <si>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</si>
  <si>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</si>
  <si>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</si>
  <si>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</si>
  <si>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</si>
  <si>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</si>
  <si>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</si>
  <si>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</si>
  <si>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</si>
  <si>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</si>
  <si>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</si>
  <si>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</si>
  <si>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</si>
  <si>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</si>
  <si>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</si>
  <si>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</si>
  <si>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</si>
  <si>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</si>
  <si>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</si>
  <si>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</si>
  <si>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</si>
  <si>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</si>
  <si>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</si>
  <si>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</si>
  <si>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</si>
  <si>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</si>
  <si>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</si>
  <si>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</si>
  <si>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</si>
  <si>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</si>
  <si>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</si>
  <si>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</si>
  <si>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</si>
  <si>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</si>
  <si>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</si>
  <si>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</si>
  <si>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</si>
  <si>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</si>
  <si>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</si>
  <si>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</si>
  <si>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</si>
  <si>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</si>
  <si>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</si>
  <si>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</si>
  <si>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</si>
  <si>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</si>
  <si>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</si>
  <si>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</si>
  <si>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</si>
  <si>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</si>
  <si>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</si>
  <si>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</si>
  <si>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</si>
  <si>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</si>
  <si>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</si>
  <si>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</si>
  <si>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</si>
  <si>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</si>
  <si>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</si>
  <si>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</si>
  <si>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</si>
  <si>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</si>
  <si>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</si>
  <si>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</si>
  <si>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</si>
  <si>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</si>
  <si>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</si>
  <si>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</si>
  <si>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</si>
  <si>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</si>
  <si>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</si>
  <si>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</si>
  <si>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</si>
  <si>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</si>
  <si>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</si>
  <si>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</si>
  <si>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</si>
  <si>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</si>
  <si>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</si>
  <si>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</si>
  <si>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</si>
  <si>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</si>
  <si>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</si>
  <si>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</si>
  <si>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</si>
  <si>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</si>
  <si>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</si>
  <si>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</si>
  <si>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</si>
  <si>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</si>
  <si>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</si>
  <si>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</si>
  <si>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</si>
  <si>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</si>
  <si>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</si>
  <si>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</si>
  <si>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</si>
  <si>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</si>
  <si>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</si>
  <si>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</si>
  <si>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</si>
  <si>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</si>
  <si>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</si>
  <si>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</si>
  <si>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</si>
  <si>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</si>
  <si>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</si>
  <si>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</si>
  <si>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</si>
  <si>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</si>
  <si>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</si>
  <si>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</si>
  <si>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</si>
  <si>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</si>
  <si>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</si>
  <si>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</si>
  <si>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</si>
  <si>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</si>
  <si>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</si>
  <si>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</si>
  <si>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</si>
  <si>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</si>
  <si>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</si>
  <si>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</si>
  <si>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</si>
  <si>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</si>
  <si>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</si>
  <si>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</si>
  <si>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</si>
  <si>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</si>
  <si>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</si>
  <si>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</si>
  <si>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</si>
  <si>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</si>
  <si>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</si>
  <si>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</si>
  <si>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</si>
  <si>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</si>
  <si>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</si>
  <si>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</si>
  <si>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</si>
  <si>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</si>
  <si>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</si>
  <si>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</si>
  <si>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</si>
  <si>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</si>
  <si>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</si>
  <si>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</si>
  <si>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</si>
  <si>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</si>
  <si>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</si>
  <si>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</si>
  <si>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</si>
  <si>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</si>
  <si>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</si>
  <si>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</si>
  <si>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</si>
  <si>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</si>
  <si>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</si>
  <si>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</si>
  <si>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</si>
  <si>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</si>
  <si>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</si>
  <si>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</si>
  <si>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</si>
  <si>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</si>
  <si>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</si>
  <si>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</si>
  <si>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</si>
  <si>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</si>
  <si>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</si>
  <si>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</si>
  <si>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</si>
  <si>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</si>
  <si>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</si>
  <si>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</si>
  <si>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</si>
  <si>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</si>
  <si>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</si>
  <si>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</si>
  <si>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</si>
  <si>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</si>
  <si>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</si>
  <si>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</si>
  <si>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</si>
  <si>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</si>
  <si>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</si>
  <si>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</si>
  <si>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</si>
  <si>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</si>
  <si>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</si>
  <si>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</si>
  <si>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</si>
  <si>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</si>
  <si>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</si>
  <si>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</si>
  <si>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</si>
  <si>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</si>
  <si>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</si>
  <si>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</si>
  <si>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</si>
  <si>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</si>
  <si>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</si>
  <si>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</si>
  <si>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</si>
  <si>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</si>
  <si>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</si>
  <si>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</si>
  <si>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</si>
  <si>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</si>
  <si>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</si>
  <si>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</si>
  <si>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</si>
  <si>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</si>
  <si>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</si>
  <si>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</si>
  <si>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</si>
  <si>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</si>
  <si>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</si>
  <si>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</si>
  <si>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</si>
  <si>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</si>
  <si>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</si>
  <si>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</si>
  <si>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</si>
  <si>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</si>
  <si>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</si>
  <si>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</si>
  <si>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</si>
  <si>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</si>
  <si>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</si>
  <si>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</si>
  <si>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</si>
  <si>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</si>
  <si>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</si>
  <si>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</si>
  <si>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</si>
  <si>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</si>
  <si>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</si>
  <si>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</si>
  <si>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</si>
  <si>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</si>
  <si>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</si>
  <si>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</si>
  <si>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</si>
  <si>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</si>
  <si>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</si>
  <si>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</si>
  <si>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</si>
  <si>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</si>
  <si>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</si>
  <si>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</si>
  <si>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</si>
  <si>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</si>
  <si>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</si>
  <si>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</si>
  <si>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</si>
  <si>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</si>
  <si>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</si>
  <si>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</si>
  <si>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</si>
  <si>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</si>
  <si>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</si>
  <si>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</si>
  <si>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</si>
  <si>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</si>
  <si>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</si>
  <si>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</si>
  <si>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</si>
  <si>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</si>
  <si>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</si>
  <si>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</si>
  <si>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</si>
  <si>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</si>
  <si>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</si>
  <si>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</si>
  <si>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</si>
  <si>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</si>
  <si>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</si>
  <si>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</si>
  <si>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</si>
  <si>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</si>
  <si>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</si>
  <si>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</si>
  <si>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</si>
  <si>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</si>
  <si>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</si>
  <si>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</si>
  <si>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</si>
  <si>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</si>
  <si>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</si>
  <si>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</si>
  <si>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</si>
  <si>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</si>
  <si>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</si>
  <si>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</si>
  <si>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</si>
  <si>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</si>
  <si>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</si>
  <si>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</si>
  <si>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</si>
  <si>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</si>
  <si>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</si>
  <si>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</si>
  <si>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</si>
  <si>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</si>
  <si>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</si>
  <si>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</si>
  <si>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</si>
  <si>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</si>
  <si>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</si>
  <si>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</si>
  <si>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</si>
  <si>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</si>
  <si>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</si>
  <si>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</si>
  <si>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</si>
  <si>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</si>
  <si>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</si>
  <si>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</si>
  <si>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</si>
  <si>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</si>
  <si>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</si>
  <si>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</si>
  <si>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</si>
  <si>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</si>
  <si>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</si>
  <si>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</si>
  <si>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</si>
  <si>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</si>
  <si>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</si>
  <si>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</si>
  <si>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</si>
  <si>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</si>
  <si>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</si>
  <si>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</si>
  <si>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</si>
  <si>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</si>
  <si>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</si>
  <si>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</si>
  <si>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</si>
  <si>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</si>
  <si>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</si>
  <si>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</si>
  <si>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</si>
  <si>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</si>
  <si>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</si>
  <si>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</si>
  <si>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</si>
  <si>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</si>
  <si>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</si>
  <si>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</si>
  <si>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</si>
  <si>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</si>
  <si>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</si>
  <si>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</si>
  <si>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</si>
  <si>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</si>
  <si>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</si>
  <si>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</si>
  <si>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</si>
  <si>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</si>
  <si>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</si>
  <si>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</si>
  <si>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</si>
  <si>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</si>
  <si>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</si>
  <si>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</si>
  <si>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</si>
  <si>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</si>
  <si>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</si>
  <si>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</si>
  <si>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</si>
  <si>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</si>
  <si>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</si>
  <si>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</si>
  <si>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</si>
  <si>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</si>
  <si>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</si>
  <si>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</si>
  <si>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</si>
  <si>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</si>
  <si>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</si>
  <si>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</si>
  <si>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</si>
  <si>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</si>
  <si>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</si>
  <si>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</si>
  <si>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</si>
  <si>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</si>
  <si>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</si>
  <si>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</si>
  <si>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</si>
  <si>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</si>
  <si>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</si>
  <si>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</si>
  <si>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</si>
  <si>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</si>
  <si>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</si>
  <si>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</si>
  <si>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</si>
  <si>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</si>
  <si>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</si>
  <si>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</si>
  <si>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</si>
  <si>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</si>
  <si>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</si>
  <si>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</si>
  <si>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</si>
  <si>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</si>
  <si>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</si>
  <si>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</si>
  <si>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</si>
  <si>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</si>
  <si>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</si>
  <si>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</si>
  <si>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</si>
  <si>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</si>
  <si>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</si>
  <si>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</si>
  <si>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</si>
  <si>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</si>
  <si>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</si>
  <si>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</si>
  <si>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</si>
  <si>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</si>
  <si>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</si>
  <si>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</si>
  <si>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</si>
  <si>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</si>
  <si>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</si>
  <si>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</si>
  <si>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</si>
  <si>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</si>
  <si>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</si>
  <si>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</si>
  <si>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</si>
  <si>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</si>
  <si>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</si>
  <si>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</si>
  <si>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</si>
  <si>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</si>
  <si>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</si>
  <si>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</si>
  <si>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</si>
  <si>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</si>
  <si>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</si>
  <si>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</si>
  <si>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</si>
  <si>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</si>
  <si>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</si>
  <si>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</si>
  <si>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</si>
  <si>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</si>
  <si>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</si>
  <si>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</si>
  <si>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</si>
  <si>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</si>
  <si>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</si>
  <si>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</si>
  <si>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</si>
  <si>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</si>
  <si>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</si>
  <si>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</si>
  <si>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</si>
  <si>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</si>
  <si>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</si>
  <si>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</si>
  <si>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</si>
  <si>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</si>
  <si>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</si>
  <si>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</si>
  <si>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</si>
  <si>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</si>
  <si>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</si>
  <si>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</si>
  <si>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</si>
  <si>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</si>
  <si>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</si>
  <si>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</si>
  <si>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</si>
  <si>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</si>
  <si>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</si>
  <si>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</si>
  <si>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</si>
  <si>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</si>
  <si>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</si>
  <si>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</si>
  <si>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</si>
  <si>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</si>
  <si>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</si>
  <si>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</si>
  <si>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</si>
  <si>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</si>
  <si>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</si>
  <si>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</si>
  <si>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</si>
  <si>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</si>
  <si>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</si>
  <si>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</si>
  <si>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</si>
  <si>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</si>
  <si>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</si>
  <si>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</si>
  <si>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</si>
  <si>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</si>
  <si>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</si>
  <si>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</si>
  <si>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</si>
  <si>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</si>
  <si>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</si>
  <si>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</si>
  <si>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</si>
  <si>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</si>
  <si>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</si>
  <si>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</si>
  <si>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</si>
  <si>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</si>
  <si>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</si>
  <si>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</si>
  <si>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</si>
  <si>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</si>
  <si>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</si>
  <si>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</si>
  <si>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</si>
  <si>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</si>
  <si>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</si>
  <si>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</si>
  <si>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</si>
  <si>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</si>
  <si>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</si>
  <si>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</si>
  <si>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</si>
  <si>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</si>
  <si>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</si>
  <si>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</si>
  <si>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</si>
  <si>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</si>
  <si>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</si>
  <si>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</si>
  <si>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</si>
  <si>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</si>
  <si>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</si>
  <si>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</si>
  <si>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</si>
  <si>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</si>
  <si>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</si>
  <si>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</si>
  <si>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</si>
  <si>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</si>
  <si>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</si>
  <si>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</si>
  <si>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</si>
  <si>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</si>
  <si>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</si>
  <si>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</si>
  <si>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</si>
  <si>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</si>
  <si>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</si>
  <si>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</si>
  <si>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</si>
  <si>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</si>
  <si>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</si>
  <si>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</si>
  <si>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</si>
  <si>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</si>
  <si>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</si>
  <si>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</si>
  <si>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</si>
  <si>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</si>
  <si>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</si>
  <si>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</si>
  <si>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</si>
  <si>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</si>
  <si>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</si>
  <si>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</si>
  <si>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</si>
  <si>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</si>
  <si>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</si>
  <si>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</si>
  <si>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</si>
  <si>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</si>
  <si>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</si>
  <si>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</si>
  <si>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</si>
  <si>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</si>
  <si>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</si>
  <si>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</si>
  <si>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</si>
  <si>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</si>
  <si>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</si>
  <si>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</si>
  <si>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</si>
  <si>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</si>
  <si>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</si>
  <si>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</si>
  <si>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</si>
  <si>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</si>
  <si>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</si>
  <si>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</si>
  <si>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</si>
  <si>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</si>
  <si>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</si>
  <si>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</si>
  <si>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</si>
  <si>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</si>
  <si>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</si>
  <si>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</si>
  <si>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</si>
  <si>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</si>
  <si>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</si>
  <si>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</si>
  <si>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</si>
  <si>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</si>
  <si>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</si>
  <si>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</si>
  <si>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</si>
  <si>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</si>
  <si>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</si>
  <si>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</si>
  <si>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</si>
  <si>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</si>
  <si>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</si>
  <si>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</si>
  <si>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</si>
  <si>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</si>
  <si>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</si>
  <si>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</si>
  <si>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</si>
  <si>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</si>
  <si>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</si>
  <si>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</si>
  <si>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</si>
  <si>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</si>
  <si>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</si>
  <si>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</si>
  <si>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</si>
  <si>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</si>
  <si>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</si>
  <si>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</si>
  <si>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</si>
  <si>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</si>
  <si>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</si>
  <si>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</si>
  <si>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</si>
  <si>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</si>
  <si>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</si>
  <si>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</si>
  <si>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</si>
  <si>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</si>
  <si>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</si>
  <si>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</si>
  <si>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</si>
  <si>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</si>
  <si>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</si>
  <si>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</si>
  <si>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</si>
  <si>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</si>
  <si>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</si>
  <si>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</si>
  <si>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</si>
  <si>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</si>
  <si>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</si>
  <si>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</si>
  <si>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</si>
  <si>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</si>
  <si>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</si>
  <si>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</si>
  <si>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</si>
  <si>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</si>
  <si>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</si>
  <si>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</si>
  <si>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</si>
  <si>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</si>
  <si>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</si>
  <si>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</si>
  <si>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</si>
  <si>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</si>
  <si>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</si>
  <si>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</si>
  <si>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</si>
  <si>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</si>
  <si>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</si>
  <si>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</si>
  <si>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</si>
  <si>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</si>
  <si>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</si>
  <si>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</si>
  <si>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</si>
  <si>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</si>
  <si>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</si>
  <si>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</si>
  <si>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</si>
  <si>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</si>
  <si>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</si>
  <si>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</si>
  <si>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</si>
  <si>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</si>
  <si>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</si>
  <si>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</si>
  <si>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</si>
  <si>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</si>
  <si>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</si>
  <si>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</si>
  <si>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</si>
  <si>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</si>
  <si>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</si>
  <si>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</si>
  <si>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</si>
  <si>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</si>
  <si>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</si>
  <si>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</si>
  <si>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</si>
  <si>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</si>
  <si>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</si>
  <si>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</si>
  <si>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</si>
  <si>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</si>
  <si>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</si>
  <si>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</si>
  <si>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</si>
  <si>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</si>
  <si>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</si>
  <si>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</si>
  <si>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</si>
  <si>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</si>
  <si>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</si>
  <si>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</si>
  <si>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</si>
  <si>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</si>
  <si>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</si>
  <si>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</si>
  <si>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</si>
  <si>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</si>
  <si>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</si>
  <si>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</si>
  <si>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</si>
  <si>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</si>
  <si>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</si>
  <si>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</si>
  <si>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</si>
  <si>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</si>
  <si>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</si>
  <si>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</si>
  <si>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</si>
  <si>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</si>
  <si>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</si>
  <si>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</si>
  <si>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</si>
  <si>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</si>
  <si>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</si>
  <si>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</si>
  <si>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</si>
  <si>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</si>
  <si>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</si>
  <si>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</si>
  <si>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</si>
  <si>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</si>
  <si>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</si>
  <si>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</si>
  <si>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</si>
  <si>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</si>
  <si>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</si>
  <si>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</si>
  <si>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</si>
  <si>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</si>
  <si>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</si>
  <si>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</si>
  <si>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</si>
  <si>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</si>
  <si>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</si>
  <si>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</si>
  <si>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</si>
  <si>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</si>
  <si>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</si>
  <si>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</si>
  <si>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</si>
  <si>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</si>
  <si>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</si>
  <si>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</si>
  <si>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</si>
  <si>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</si>
  <si>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</si>
  <si>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</si>
  <si>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</si>
  <si>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</si>
  <si>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</si>
  <si>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</si>
  <si>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</si>
  <si>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</si>
  <si>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</si>
  <si>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</si>
  <si>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</si>
  <si>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</si>
  <si>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</si>
  <si>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</si>
  <si>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</si>
  <si>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</si>
  <si>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</si>
  <si>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</si>
  <si>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</si>
  <si>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</si>
  <si>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</si>
  <si>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</si>
  <si>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</si>
  <si>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</si>
  <si>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</si>
  <si>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</si>
  <si>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</si>
  <si>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</si>
  <si>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</si>
  <si>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</si>
  <si>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</si>
  <si>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</si>
  <si>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</si>
  <si>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</si>
  <si>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</si>
  <si>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</si>
  <si>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</si>
  <si>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</si>
  <si>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</si>
  <si>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</si>
  <si>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</si>
  <si>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</si>
  <si>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</si>
  <si>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</si>
  <si>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</si>
  <si>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</si>
  <si>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</si>
  <si>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</si>
  <si>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</si>
  <si>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</si>
  <si>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</si>
  <si>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</si>
  <si>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</si>
  <si>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</si>
  <si>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</si>
  <si>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</si>
  <si>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</si>
  <si>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</si>
  <si>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</si>
  <si>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</si>
  <si>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</si>
  <si>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</si>
  <si>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</si>
  <si>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</si>
  <si>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</si>
  <si>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</si>
  <si>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</si>
  <si>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</si>
  <si>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</si>
  <si>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</si>
  <si>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</si>
  <si>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</si>
  <si>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</si>
  <si>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</si>
  <si>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</si>
  <si>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</si>
  <si>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</si>
  <si>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</si>
  <si>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</si>
  <si>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</si>
  <si>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</si>
  <si>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</si>
  <si>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</si>
  <si>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</si>
  <si>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</si>
  <si>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</si>
  <si>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</si>
  <si>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</si>
  <si>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</si>
  <si>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</si>
  <si>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</si>
  <si>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</si>
  <si>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</si>
  <si>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</si>
  <si>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</si>
  <si>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</si>
  <si>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</si>
  <si>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</si>
  <si>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</si>
  <si>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</si>
  <si>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</si>
  <si>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</si>
  <si>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</si>
  <si>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</si>
  <si>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</si>
  <si>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</si>
  <si>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</si>
  <si>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</si>
  <si>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</si>
  <si>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</si>
  <si>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</si>
  <si>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</si>
  <si>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</si>
  <si>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</si>
  <si>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</si>
  <si>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</si>
  <si>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</si>
  <si>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</si>
  <si>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</si>
  <si>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</si>
  <si>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</si>
  <si>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</si>
  <si>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</si>
  <si>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</si>
  <si>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</si>
  <si>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</si>
  <si>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</si>
  <si>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</si>
  <si>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</si>
  <si>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</si>
  <si>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</si>
  <si>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</si>
  <si>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</si>
  <si>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</si>
  <si>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</si>
  <si>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</si>
  <si>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</si>
  <si>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</si>
  <si>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</si>
  <si>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</si>
  <si>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</si>
  <si>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</si>
  <si>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</si>
  <si>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</si>
  <si>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</si>
  <si>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</si>
  <si>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</si>
  <si>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</si>
  <si>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</si>
  <si>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</si>
  <si>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</si>
  <si>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</si>
  <si>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</si>
  <si>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</si>
  <si>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</si>
  <si>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</si>
  <si>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</si>
  <si>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</si>
  <si>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</si>
  <si>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</si>
  <si>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</si>
  <si>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</si>
  <si>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</si>
  <si>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</si>
  <si>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</si>
  <si>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</si>
  <si>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</si>
  <si>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</si>
  <si>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</si>
  <si>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</si>
  <si>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</si>
  <si>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</si>
  <si>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</si>
  <si>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</si>
  <si>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</si>
  <si>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</si>
  <si>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</si>
  <si>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</si>
  <si>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</si>
  <si>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</si>
  <si>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</si>
  <si>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</si>
  <si>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</si>
  <si>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</si>
  <si>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</si>
  <si>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</si>
  <si>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</si>
  <si>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</si>
  <si>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</si>
  <si>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</si>
  <si>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</si>
  <si>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</si>
  <si>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</si>
  <si>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</si>
  <si>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</si>
  <si>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</si>
  <si>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</si>
  <si>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</si>
  <si>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</si>
  <si>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</si>
  <si>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</si>
  <si>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</si>
  <si>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</si>
  <si>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</si>
  <si>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</si>
  <si>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</si>
  <si>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</si>
  <si>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</si>
  <si>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</si>
  <si>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</si>
  <si>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</si>
  <si>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</si>
  <si>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</si>
  <si>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</si>
  <si>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</si>
  <si>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</si>
  <si>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</si>
  <si>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</si>
  <si>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</si>
  <si>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</si>
  <si>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</si>
  <si>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</si>
  <si>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</si>
  <si>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</si>
  <si>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</si>
  <si>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</si>
  <si>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</si>
  <si>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</si>
  <si>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</si>
  <si>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</si>
  <si>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</si>
  <si>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</si>
  <si>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</si>
  <si>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</si>
  <si>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</si>
  <si>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</si>
  <si>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</si>
  <si>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</si>
  <si>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</si>
  <si>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</si>
  <si>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</si>
  <si>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</si>
  <si>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</si>
  <si>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</si>
  <si>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</si>
  <si>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</si>
  <si>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</si>
  <si>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</si>
  <si>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</si>
  <si>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</si>
  <si>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</si>
  <si>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</si>
  <si>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</si>
  <si>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</si>
  <si>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</si>
  <si>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</si>
  <si>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</si>
  <si>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</si>
  <si>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</si>
  <si>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</si>
  <si>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</si>
  <si>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</si>
  <si>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</si>
  <si>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</si>
  <si>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</si>
  <si>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</si>
  <si>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</si>
  <si>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</si>
  <si>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</si>
  <si>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</si>
  <si>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</si>
  <si>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</si>
  <si>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</si>
  <si>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</si>
  <si>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</si>
  <si>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</si>
  <si>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</si>
  <si>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</si>
  <si>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</si>
  <si>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</si>
  <si>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</si>
  <si>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</si>
  <si>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</si>
  <si>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</si>
  <si>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</si>
  <si>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</si>
  <si>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</si>
  <si>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</si>
  <si>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</si>
  <si>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</si>
  <si>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</si>
  <si>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</si>
  <si>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</si>
  <si>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</si>
  <si>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</si>
  <si>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</si>
  <si>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</si>
  <si>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</si>
  <si>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</si>
  <si>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</si>
  <si>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</si>
  <si>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</si>
  <si>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</si>
  <si>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</si>
  <si>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</si>
  <si>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</si>
  <si>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</si>
  <si>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</si>
  <si>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</si>
  <si>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</si>
  <si>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</si>
  <si>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</si>
  <si>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</si>
  <si>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</si>
  <si>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</si>
  <si>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</si>
  <si>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</si>
  <si>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</si>
  <si>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</si>
  <si>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</si>
  <si>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</si>
  <si>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</si>
  <si>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</si>
  <si>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</si>
  <si>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</si>
  <si>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</si>
  <si>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</si>
  <si>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</si>
  <si>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</si>
  <si>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</si>
  <si>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</si>
  <si>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</si>
  <si>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</si>
  <si>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</si>
  <si>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</si>
  <si>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</si>
  <si>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</si>
  <si>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</si>
  <si>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</si>
  <si>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</si>
  <si>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</si>
  <si>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</si>
  <si>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</si>
  <si>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</si>
  <si>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</si>
  <si>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</si>
  <si>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</si>
  <si>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</si>
  <si>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</si>
  <si>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</si>
  <si>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</si>
  <si>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</si>
  <si>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</si>
  <si>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</si>
  <si>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</si>
  <si>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</si>
  <si>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</si>
  <si>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</si>
  <si>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</si>
  <si>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</si>
  <si>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</si>
  <si>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</si>
  <si>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</si>
  <si>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</si>
  <si>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</si>
  <si>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</si>
  <si>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</si>
  <si>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</si>
  <si>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</si>
  <si>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</si>
  <si>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</si>
  <si>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</si>
  <si>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</si>
  <si>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</si>
  <si>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</si>
  <si>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</si>
  <si>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</si>
  <si>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</si>
  <si>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</si>
  <si>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</si>
  <si>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</si>
  <si>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</si>
  <si>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</si>
  <si>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</si>
  <si>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</si>
  <si>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</si>
  <si>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</si>
  <si>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</si>
  <si>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</si>
  <si>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</si>
  <si>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</si>
  <si>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</si>
  <si>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</si>
  <si>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</si>
  <si>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</si>
  <si>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</si>
  <si>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</si>
  <si>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</si>
  <si>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</si>
  <si>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</si>
  <si>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</si>
  <si>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</si>
  <si>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</si>
  <si>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</si>
  <si>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</si>
  <si>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</si>
  <si>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</si>
  <si>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</si>
  <si>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</si>
  <si>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</si>
  <si>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</si>
  <si>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</si>
  <si>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</si>
  <si>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</si>
  <si>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</si>
  <si>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</si>
  <si>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</si>
  <si>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</si>
  <si>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</si>
  <si>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</si>
  <si>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</si>
  <si>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</si>
  <si>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</si>
  <si>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</si>
  <si>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</si>
  <si>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</si>
  <si>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</si>
  <si>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</si>
  <si>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</si>
  <si>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</si>
  <si>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</si>
  <si>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</si>
  <si>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</si>
  <si>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</si>
  <si>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</si>
  <si>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</si>
  <si>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</si>
  <si>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</si>
  <si>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</si>
  <si>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</si>
  <si>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</si>
  <si>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</si>
  <si>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</si>
  <si>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</si>
  <si>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</si>
  <si>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</si>
  <si>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</si>
  <si>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</si>
  <si>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</si>
  <si>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</si>
  <si>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</si>
  <si>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</si>
  <si>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</si>
  <si>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</si>
  <si>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</si>
  <si>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</si>
  <si>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</si>
  <si>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</si>
  <si>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</si>
  <si>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</si>
  <si>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</si>
  <si>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</si>
  <si>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</si>
  <si>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</si>
  <si>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</si>
  <si>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</si>
  <si>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</si>
  <si>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</si>
  <si>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</si>
  <si>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</si>
  <si>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</si>
  <si>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</si>
  <si>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</si>
  <si>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</si>
  <si>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</si>
  <si>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</si>
  <si>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</si>
  <si>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</si>
  <si>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</si>
  <si>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</si>
  <si>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</si>
  <si>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</si>
  <si>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</si>
  <si>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</si>
  <si>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</si>
  <si>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</si>
  <si>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</si>
  <si>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</si>
  <si>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</si>
  <si>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</si>
  <si>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m - rozvoj športov, ktoré nie sú uznanými podľa zákona č. 440/2015 Z. z.</t>
  </si>
  <si>
    <t>Bankový poplatok</t>
  </si>
  <si>
    <t>31320155</t>
  </si>
  <si>
    <t>VÚB, a.s.</t>
  </si>
  <si>
    <t>FD22006</t>
  </si>
  <si>
    <t>22FV0159</t>
  </si>
  <si>
    <t>Poháre 6 ks a 24 ks medailí Slovenský pohár</t>
  </si>
  <si>
    <t>46870733</t>
  </si>
  <si>
    <t>MAAD.sk, s.r.o.</t>
  </si>
  <si>
    <t>2/2022</t>
  </si>
  <si>
    <t>1/2022</t>
  </si>
  <si>
    <t>3/2022</t>
  </si>
  <si>
    <t>4/2022</t>
  </si>
  <si>
    <t>5/2022</t>
  </si>
  <si>
    <t>ŠUVUB2201</t>
  </si>
  <si>
    <t>ŠUVUB2202</t>
  </si>
  <si>
    <t>ŠUVUB2203</t>
  </si>
  <si>
    <t>ŠUVUB2204</t>
  </si>
  <si>
    <t>ŠUVUB2205</t>
  </si>
  <si>
    <t>FD22015</t>
  </si>
  <si>
    <t>VF220111</t>
  </si>
  <si>
    <t>trofeje 3ks + štítok</t>
  </si>
  <si>
    <t>44031572</t>
  </si>
  <si>
    <t>DEKORCENTRUM JURDA, s.r.o.</t>
  </si>
  <si>
    <t xml:space="preserve">Názov podujatia: Nohejbalový turnaj trojíc   Miesto konania: Trnava  Termín: 
Počet zúčastnených osôb (okrem divákov):
</t>
  </si>
  <si>
    <t>ID22018</t>
  </si>
  <si>
    <t>CP27052022</t>
  </si>
  <si>
    <t>nn</t>
  </si>
  <si>
    <t>Cestovný príkaz z  Diaková do Bratislavy a späť  pracovné jednanie Slovenský olympijský a športový výber</t>
  </si>
  <si>
    <t>Ing. Kováč Miroslav prezident</t>
  </si>
  <si>
    <t>ID22019</t>
  </si>
  <si>
    <t>CP18062022</t>
  </si>
  <si>
    <t>Cestovný príkaz z  Diaková do Bratislavy a späť  Majstrovstvá Slovenska v nohejbale 2022 kategória žiaci Snina</t>
  </si>
  <si>
    <t>ID22020</t>
  </si>
  <si>
    <t>CP26062022</t>
  </si>
  <si>
    <t xml:space="preserve">Cestovný príkaz z  Diaková do Bratislavy a späť  UNIF Svetový pohár klubov Modřice 2022 </t>
  </si>
  <si>
    <t>ŠUVUB2206</t>
  </si>
  <si>
    <t>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</si>
</sst>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6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98" noThreeD="1" sel="36" val="3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1343</v>
      </c>
      <c r="C1" s="336" t="s">
        <v>501</v>
      </c>
      <c r="D1" s="336"/>
    </row>
    <row r="2" spans="1:4" s="21" customFormat="1" ht="18" x14ac:dyDescent="0.2">
      <c r="A2" s="20"/>
      <c r="C2" s="252"/>
      <c r="D2" s="252"/>
    </row>
    <row r="3" spans="1:4" s="21" customFormat="1" ht="15.95" customHeight="1" x14ac:dyDescent="0.2">
      <c r="A3" s="158" t="s">
        <v>777</v>
      </c>
      <c r="C3" s="252"/>
      <c r="D3" s="252"/>
    </row>
    <row r="4" spans="1:4" s="21" customFormat="1" ht="15.95" customHeight="1" x14ac:dyDescent="0.2">
      <c r="A4" s="158" t="s">
        <v>778</v>
      </c>
      <c r="C4" s="252"/>
      <c r="D4" s="252"/>
    </row>
    <row r="5" spans="1:4" s="21" customFormat="1" ht="15.95" customHeight="1" x14ac:dyDescent="0.2">
      <c r="A5" s="158" t="s">
        <v>779</v>
      </c>
      <c r="C5" s="252"/>
      <c r="D5" s="252"/>
    </row>
    <row r="6" spans="1:4" s="21" customFormat="1" ht="15.95" customHeight="1" x14ac:dyDescent="0.2">
      <c r="A6" s="158" t="s">
        <v>780</v>
      </c>
      <c r="C6" s="252"/>
      <c r="D6" s="252"/>
    </row>
    <row r="7" spans="1:4" s="21" customFormat="1" ht="15.95" customHeight="1" x14ac:dyDescent="0.2">
      <c r="A7" s="159" t="s">
        <v>781</v>
      </c>
      <c r="C7" s="252"/>
      <c r="D7" s="252"/>
    </row>
    <row r="8" spans="1:4" s="21" customFormat="1" ht="15.95" customHeight="1" x14ac:dyDescent="0.2">
      <c r="A8" s="159" t="s">
        <v>1062</v>
      </c>
      <c r="C8" s="252"/>
      <c r="D8" s="252"/>
    </row>
    <row r="9" spans="1:4" s="21" customFormat="1" ht="15.95" customHeight="1" x14ac:dyDescent="0.2">
      <c r="A9" s="159" t="s">
        <v>782</v>
      </c>
      <c r="C9" s="252"/>
      <c r="D9" s="252"/>
    </row>
    <row r="10" spans="1:4" s="21" customFormat="1" ht="45" customHeight="1" x14ac:dyDescent="0.2">
      <c r="A10" s="158" t="s">
        <v>1063</v>
      </c>
      <c r="C10" s="252"/>
      <c r="D10" s="252"/>
    </row>
    <row r="11" spans="1:4" s="21" customFormat="1" ht="33" customHeight="1" x14ac:dyDescent="0.2">
      <c r="A11" s="158" t="s">
        <v>1064</v>
      </c>
      <c r="C11" s="252"/>
      <c r="D11" s="252"/>
    </row>
    <row r="12" spans="1:4" s="21" customFormat="1" ht="31.5" customHeight="1" x14ac:dyDescent="0.2">
      <c r="A12" s="158" t="s">
        <v>943</v>
      </c>
      <c r="C12" s="252"/>
      <c r="D12" s="252"/>
    </row>
    <row r="13" spans="1:4" ht="13.5" customHeight="1" x14ac:dyDescent="0.2">
      <c r="A13" s="160"/>
      <c r="C13" s="24"/>
    </row>
    <row r="14" spans="1:4" ht="267.75" x14ac:dyDescent="0.2">
      <c r="A14" s="88" t="s">
        <v>1353</v>
      </c>
      <c r="C14" s="24"/>
    </row>
    <row r="15" spans="1:4" ht="3" customHeight="1" x14ac:dyDescent="0.2">
      <c r="A15" s="87"/>
      <c r="C15" s="24"/>
    </row>
    <row r="16" spans="1:4" ht="195.6" customHeight="1" x14ac:dyDescent="0.2">
      <c r="A16" s="88" t="s">
        <v>1354</v>
      </c>
      <c r="C16" s="24"/>
    </row>
    <row r="17" spans="1:4" ht="13.5" thickBot="1" x14ac:dyDescent="0.25">
      <c r="A17" s="85"/>
      <c r="C17" s="24"/>
    </row>
    <row r="18" spans="1:4" ht="38.25" x14ac:dyDescent="0.2">
      <c r="A18" s="22" t="s">
        <v>1344</v>
      </c>
      <c r="C18" s="337" t="s">
        <v>502</v>
      </c>
      <c r="D18" s="338"/>
    </row>
    <row r="19" spans="1:4" ht="13.5" thickBot="1" x14ac:dyDescent="0.25">
      <c r="C19" s="334">
        <v>1</v>
      </c>
      <c r="D19" s="335"/>
    </row>
    <row r="20" spans="1:4" ht="78" customHeight="1" x14ac:dyDescent="0.2">
      <c r="A20" s="30" t="s">
        <v>783</v>
      </c>
      <c r="C20" s="25">
        <v>0.65</v>
      </c>
      <c r="D20" s="26">
        <v>0.35</v>
      </c>
    </row>
    <row r="21" spans="1:4" ht="13.5" thickBot="1" x14ac:dyDescent="0.25">
      <c r="C21" s="334">
        <v>1</v>
      </c>
      <c r="D21" s="335"/>
    </row>
    <row r="22" spans="1:4" ht="41.25" customHeight="1" x14ac:dyDescent="0.2">
      <c r="A22" s="22" t="s">
        <v>1495</v>
      </c>
    </row>
    <row r="23" spans="1:4" x14ac:dyDescent="0.2">
      <c r="A23" s="27"/>
    </row>
    <row r="24" spans="1:4" ht="25.5" x14ac:dyDescent="0.2">
      <c r="A24" s="22" t="s">
        <v>1345</v>
      </c>
    </row>
    <row r="25" spans="1:4" x14ac:dyDescent="0.2">
      <c r="A25" s="23"/>
    </row>
    <row r="26" spans="1:4" ht="38.25" x14ac:dyDescent="0.2">
      <c r="A26" s="24" t="s">
        <v>727</v>
      </c>
    </row>
    <row r="28" spans="1:4" ht="25.5" x14ac:dyDescent="0.2">
      <c r="A28" s="22" t="s">
        <v>944</v>
      </c>
    </row>
    <row r="30" spans="1:4" ht="15.75" customHeight="1" x14ac:dyDescent="0.2">
      <c r="A30" s="22" t="s">
        <v>919</v>
      </c>
    </row>
    <row r="32" spans="1:4" ht="51" x14ac:dyDescent="0.2">
      <c r="A32" s="22" t="s">
        <v>824</v>
      </c>
    </row>
    <row r="34" spans="1:3" ht="25.5" x14ac:dyDescent="0.2">
      <c r="A34" s="161" t="s">
        <v>728</v>
      </c>
    </row>
    <row r="36" spans="1:3" ht="76.5" x14ac:dyDescent="0.2">
      <c r="A36" s="30" t="s">
        <v>1056</v>
      </c>
    </row>
    <row r="38" spans="1:3" ht="42.75" customHeight="1" x14ac:dyDescent="0.2">
      <c r="A38" s="22" t="s">
        <v>784</v>
      </c>
    </row>
    <row r="39" spans="1:3" x14ac:dyDescent="0.2">
      <c r="A39" s="231"/>
    </row>
    <row r="40" spans="1:3" ht="84" customHeight="1" x14ac:dyDescent="0.2">
      <c r="A40" s="22" t="s">
        <v>1346</v>
      </c>
      <c r="C40" s="28"/>
    </row>
    <row r="41" spans="1:3" ht="55.5" customHeight="1" x14ac:dyDescent="0.2">
      <c r="A41" s="324" t="s">
        <v>1355</v>
      </c>
    </row>
    <row r="43" spans="1:3" x14ac:dyDescent="0.2">
      <c r="A43" s="22" t="s">
        <v>729</v>
      </c>
    </row>
    <row r="45" spans="1:3" ht="51" x14ac:dyDescent="0.2">
      <c r="A45" s="22" t="s">
        <v>730</v>
      </c>
    </row>
    <row r="47" spans="1:3" ht="25.5" x14ac:dyDescent="0.2">
      <c r="A47" s="22" t="s">
        <v>785</v>
      </c>
    </row>
    <row r="48" spans="1:3" x14ac:dyDescent="0.2">
      <c r="A48" s="27"/>
    </row>
    <row r="49" spans="1:1" ht="61.15" customHeight="1" x14ac:dyDescent="0.2">
      <c r="A49" s="22" t="s">
        <v>1057</v>
      </c>
    </row>
    <row r="51" spans="1:1" ht="38.25" x14ac:dyDescent="0.2">
      <c r="A51" s="22" t="s">
        <v>786</v>
      </c>
    </row>
    <row r="53" spans="1:1" x14ac:dyDescent="0.2">
      <c r="A53" s="22" t="s">
        <v>787</v>
      </c>
    </row>
    <row r="55" spans="1:1" x14ac:dyDescent="0.2">
      <c r="A55" s="22" t="s">
        <v>1065</v>
      </c>
    </row>
    <row r="57" spans="1:1" ht="116.45" customHeight="1" x14ac:dyDescent="0.2">
      <c r="A57" s="30" t="s">
        <v>1347</v>
      </c>
    </row>
    <row r="59" spans="1:1" x14ac:dyDescent="0.2">
      <c r="A59" s="22" t="s">
        <v>788</v>
      </c>
    </row>
    <row r="60" spans="1:1" ht="38.25" x14ac:dyDescent="0.2">
      <c r="A60" s="22" t="s">
        <v>1058</v>
      </c>
    </row>
    <row r="61" spans="1:1" ht="25.5" x14ac:dyDescent="0.2">
      <c r="A61" s="22" t="s">
        <v>945</v>
      </c>
    </row>
    <row r="63" spans="1:1" ht="89.25" x14ac:dyDescent="0.2">
      <c r="A63" s="30" t="s">
        <v>1356</v>
      </c>
    </row>
    <row r="64" spans="1:1" ht="18.600000000000001" customHeight="1" x14ac:dyDescent="0.2"/>
    <row r="65" spans="1:1" x14ac:dyDescent="0.2">
      <c r="A65" s="29" t="s">
        <v>503</v>
      </c>
    </row>
    <row r="68" spans="1:1" ht="169.5" customHeight="1" x14ac:dyDescent="0.2">
      <c r="A68" s="266" t="s">
        <v>1357</v>
      </c>
    </row>
    <row r="69" spans="1:1" ht="187.5" customHeight="1" x14ac:dyDescent="0.2">
      <c r="A69" s="30" t="s">
        <v>1358</v>
      </c>
    </row>
    <row r="70" spans="1:1" x14ac:dyDescent="0.2">
      <c r="A70" s="32" t="s">
        <v>507</v>
      </c>
    </row>
    <row r="71" spans="1:1" ht="66" customHeight="1" x14ac:dyDescent="0.2">
      <c r="A71" s="30" t="s">
        <v>1066</v>
      </c>
    </row>
    <row r="72" spans="1:1" ht="28.5" customHeight="1" x14ac:dyDescent="0.2">
      <c r="A72" s="30" t="s">
        <v>1059</v>
      </c>
    </row>
    <row r="73" spans="1:1" x14ac:dyDescent="0.2">
      <c r="A73" s="162" t="s">
        <v>789</v>
      </c>
    </row>
    <row r="74" spans="1:1" x14ac:dyDescent="0.2">
      <c r="A74" s="163" t="s">
        <v>1067</v>
      </c>
    </row>
    <row r="75" spans="1:1" x14ac:dyDescent="0.2">
      <c r="A75" s="163" t="s">
        <v>1195</v>
      </c>
    </row>
    <row r="76" spans="1:1" x14ac:dyDescent="0.2">
      <c r="A76" s="163" t="s">
        <v>790</v>
      </c>
    </row>
    <row r="77" spans="1:1" x14ac:dyDescent="0.2">
      <c r="A77" s="164" t="s">
        <v>791</v>
      </c>
    </row>
    <row r="78" spans="1:1" x14ac:dyDescent="0.2">
      <c r="A78" s="163" t="s">
        <v>792</v>
      </c>
    </row>
    <row r="79" spans="1:1" x14ac:dyDescent="0.2">
      <c r="A79" s="164" t="s">
        <v>793</v>
      </c>
    </row>
    <row r="80" spans="1:1" x14ac:dyDescent="0.2">
      <c r="A80" s="163" t="s">
        <v>794</v>
      </c>
    </row>
    <row r="81" spans="1:1" x14ac:dyDescent="0.2">
      <c r="A81" s="165" t="s">
        <v>795</v>
      </c>
    </row>
    <row r="82" spans="1:1" x14ac:dyDescent="0.2">
      <c r="A82" s="31"/>
    </row>
    <row r="83" spans="1:1" x14ac:dyDescent="0.2">
      <c r="A83" s="29" t="s">
        <v>504</v>
      </c>
    </row>
    <row r="85" spans="1:1" x14ac:dyDescent="0.2">
      <c r="A85" s="86" t="s">
        <v>505</v>
      </c>
    </row>
    <row r="86" spans="1:1" x14ac:dyDescent="0.2">
      <c r="A86" s="30" t="s">
        <v>506</v>
      </c>
    </row>
    <row r="87" spans="1:1" x14ac:dyDescent="0.2">
      <c r="A87" s="32" t="s">
        <v>507</v>
      </c>
    </row>
    <row r="88" spans="1:1" x14ac:dyDescent="0.2">
      <c r="A88" s="30" t="s">
        <v>508</v>
      </c>
    </row>
    <row r="89" spans="1:1" x14ac:dyDescent="0.2">
      <c r="A89" s="30"/>
    </row>
    <row r="90" spans="1:1" x14ac:dyDescent="0.2">
      <c r="A90" s="86" t="s">
        <v>509</v>
      </c>
    </row>
    <row r="91" spans="1:1" ht="38.25" x14ac:dyDescent="0.2">
      <c r="A91" s="30" t="s">
        <v>1359</v>
      </c>
    </row>
    <row r="92" spans="1:1" x14ac:dyDescent="0.2">
      <c r="A92" s="32" t="s">
        <v>507</v>
      </c>
    </row>
    <row r="93" spans="1:1" x14ac:dyDescent="0.2">
      <c r="A93" s="30" t="s">
        <v>510</v>
      </c>
    </row>
    <row r="94" spans="1:1" x14ac:dyDescent="0.2">
      <c r="A94" s="30"/>
    </row>
    <row r="95" spans="1:1" x14ac:dyDescent="0.2">
      <c r="A95" s="86" t="s">
        <v>511</v>
      </c>
    </row>
    <row r="96" spans="1:1" ht="38.25" x14ac:dyDescent="0.2">
      <c r="A96" s="30" t="s">
        <v>1360</v>
      </c>
    </row>
    <row r="97" spans="1:4" x14ac:dyDescent="0.2">
      <c r="A97" s="166"/>
    </row>
    <row r="98" spans="1:4" x14ac:dyDescent="0.2">
      <c r="A98" s="86" t="s">
        <v>512</v>
      </c>
      <c r="C98" s="33"/>
    </row>
    <row r="99" spans="1:4" ht="25.5" x14ac:dyDescent="0.2">
      <c r="A99" s="30" t="s">
        <v>1068</v>
      </c>
    </row>
    <row r="100" spans="1:4" ht="27" customHeight="1" x14ac:dyDescent="0.2">
      <c r="A100" s="167" t="s">
        <v>1073</v>
      </c>
    </row>
    <row r="101" spans="1:4" ht="25.5" x14ac:dyDescent="0.2">
      <c r="A101" s="167" t="s">
        <v>1361</v>
      </c>
    </row>
    <row r="102" spans="1:4" x14ac:dyDescent="0.2">
      <c r="A102" s="32" t="s">
        <v>507</v>
      </c>
    </row>
    <row r="103" spans="1:4" x14ac:dyDescent="0.2">
      <c r="A103" s="30" t="s">
        <v>513</v>
      </c>
    </row>
    <row r="104" spans="1:4" x14ac:dyDescent="0.2">
      <c r="A104" s="30" t="s">
        <v>514</v>
      </c>
    </row>
    <row r="105" spans="1:4" x14ac:dyDescent="0.2">
      <c r="A105" s="30" t="s">
        <v>1362</v>
      </c>
    </row>
    <row r="106" spans="1:4" x14ac:dyDescent="0.2">
      <c r="A106" s="30"/>
    </row>
    <row r="107" spans="1:4" x14ac:dyDescent="0.2">
      <c r="A107" s="86" t="s">
        <v>515</v>
      </c>
    </row>
    <row r="108" spans="1:4" ht="41.25" customHeight="1" x14ac:dyDescent="0.2">
      <c r="A108" s="30" t="s">
        <v>796</v>
      </c>
    </row>
    <row r="109" spans="1:4" ht="38.25" x14ac:dyDescent="0.2">
      <c r="A109" s="30" t="s">
        <v>797</v>
      </c>
    </row>
    <row r="110" spans="1:4" x14ac:dyDescent="0.2">
      <c r="A110" s="23"/>
      <c r="D110" s="34" t="s">
        <v>492</v>
      </c>
    </row>
    <row r="111" spans="1:4" ht="25.5" x14ac:dyDescent="0.2">
      <c r="A111" s="32" t="s">
        <v>1069</v>
      </c>
    </row>
    <row r="112" spans="1:4" ht="39.75" customHeight="1" x14ac:dyDescent="0.2">
      <c r="A112" s="269" t="s">
        <v>1363</v>
      </c>
    </row>
    <row r="113" spans="1:1" x14ac:dyDescent="0.2">
      <c r="A113" s="86" t="s">
        <v>928</v>
      </c>
    </row>
    <row r="114" spans="1:1" x14ac:dyDescent="0.2">
      <c r="A114" s="30"/>
    </row>
    <row r="115" spans="1:1" x14ac:dyDescent="0.2">
      <c r="A115" s="30" t="s">
        <v>932</v>
      </c>
    </row>
    <row r="116" spans="1:1" x14ac:dyDescent="0.2">
      <c r="A116" s="30"/>
    </row>
    <row r="117" spans="1:1" x14ac:dyDescent="0.2">
      <c r="A117" s="86" t="s">
        <v>929</v>
      </c>
    </row>
    <row r="118" spans="1:1" x14ac:dyDescent="0.2">
      <c r="A118" s="30" t="s">
        <v>516</v>
      </c>
    </row>
    <row r="119" spans="1:1" ht="33" customHeight="1" x14ac:dyDescent="0.2">
      <c r="A119" s="30" t="s">
        <v>1070</v>
      </c>
    </row>
    <row r="120" spans="1:1" ht="30" customHeight="1" x14ac:dyDescent="0.2">
      <c r="A120" s="30" t="s">
        <v>1071</v>
      </c>
    </row>
    <row r="121" spans="1:1" ht="15" customHeight="1" x14ac:dyDescent="0.2">
      <c r="A121" s="30" t="s">
        <v>798</v>
      </c>
    </row>
    <row r="122" spans="1:1" ht="28.5" customHeight="1" x14ac:dyDescent="0.2">
      <c r="A122" s="30" t="s">
        <v>517</v>
      </c>
    </row>
    <row r="123" spans="1:1" ht="42" customHeight="1" x14ac:dyDescent="0.2">
      <c r="A123" s="30" t="s">
        <v>1207</v>
      </c>
    </row>
    <row r="124" spans="1:1" ht="53.25" customHeight="1" x14ac:dyDescent="0.2">
      <c r="A124" s="30" t="s">
        <v>1072</v>
      </c>
    </row>
    <row r="125" spans="1:1" ht="12.75" customHeight="1" x14ac:dyDescent="0.2">
      <c r="A125" s="32" t="s">
        <v>507</v>
      </c>
    </row>
    <row r="126" spans="1:1" x14ac:dyDescent="0.2">
      <c r="A126" s="30" t="s">
        <v>1364</v>
      </c>
    </row>
    <row r="127" spans="1:1" ht="15.75" customHeight="1" x14ac:dyDescent="0.2">
      <c r="A127" s="30"/>
    </row>
    <row r="128" spans="1:1" x14ac:dyDescent="0.2">
      <c r="A128" s="86" t="s">
        <v>930</v>
      </c>
    </row>
    <row r="129" spans="1:1" ht="38.25" x14ac:dyDescent="0.2">
      <c r="A129" s="30" t="s">
        <v>1208</v>
      </c>
    </row>
    <row r="131" spans="1:1" x14ac:dyDescent="0.2">
      <c r="A131" s="86" t="s">
        <v>931</v>
      </c>
    </row>
    <row r="132" spans="1:1" ht="127.5" x14ac:dyDescent="0.2">
      <c r="A132" s="273" t="s">
        <v>1081</v>
      </c>
    </row>
    <row r="134" spans="1:1" ht="114.75" x14ac:dyDescent="0.2">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hidden="1" customWidth="1"/>
    <col min="15" max="16" width="0" style="173" hidden="1" customWidth="1"/>
    <col min="17"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6"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E10" s="176" t="s">
        <v>813</v>
      </c>
      <c r="F10" s="185"/>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805</v>
      </c>
      <c r="B12" s="388"/>
      <c r="C12" s="388"/>
      <c r="D12" s="174"/>
      <c r="E12" s="174"/>
      <c r="F12" s="234" t="s">
        <v>1351</v>
      </c>
      <c r="G12" s="174"/>
      <c r="N12" s="173" t="str">
        <f t="shared" si="0"/>
        <v>l - podpora zdravotne postihnutých športovcov</v>
      </c>
      <c r="O12" s="173" t="s">
        <v>213</v>
      </c>
      <c r="P12" s="173" t="s">
        <v>1092</v>
      </c>
    </row>
    <row r="13" spans="1:16" ht="45" customHeight="1" x14ac:dyDescent="0.2">
      <c r="F13" s="234" t="s">
        <v>1352</v>
      </c>
      <c r="N13" s="173" t="str">
        <f t="shared" si="0"/>
        <v>m - plnenie úloh verejného záujmu v športe národnými športovými organizáciami</v>
      </c>
      <c r="O13" s="173" t="s">
        <v>214</v>
      </c>
      <c r="P13" s="173" t="s">
        <v>1093</v>
      </c>
    </row>
    <row r="14" spans="1:16" ht="51.75" customHeight="1" x14ac:dyDescent="0.2">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9"/>
      <c r="C14" s="389"/>
      <c r="F14" s="235" t="s">
        <v>815</v>
      </c>
      <c r="N14" s="173" t="str">
        <f t="shared" si="0"/>
        <v>n - organizovanie významnej súťaže podľa § 55 ods. 1 písm. b)</v>
      </c>
      <c r="O14" s="173" t="s">
        <v>215</v>
      </c>
      <c r="P14" s="173" t="s">
        <v>986</v>
      </c>
    </row>
    <row r="15" spans="1:16" ht="32.1" customHeight="1" thickBot="1" x14ac:dyDescent="0.25">
      <c r="A15" s="175" t="s">
        <v>806</v>
      </c>
      <c r="B15" s="390"/>
      <c r="C15" s="391"/>
      <c r="N15" s="173" t="str">
        <f t="shared" si="0"/>
        <v>o - účasť na významnej súťaži podľa § 3 písm. h) druhého až štvrtého bodu Zákona o športe vrátane prípravy na túto súťaž</v>
      </c>
      <c r="O15" s="173" t="s">
        <v>216</v>
      </c>
      <c r="P15" s="173" t="s">
        <v>1094</v>
      </c>
    </row>
    <row r="16" spans="1:16" ht="32.1" customHeight="1" x14ac:dyDescent="0.2">
      <c r="A16" s="175" t="s">
        <v>807</v>
      </c>
      <c r="B16" s="390"/>
      <c r="C16" s="391"/>
      <c r="F16" s="181" t="s">
        <v>820</v>
      </c>
      <c r="G16" s="255"/>
      <c r="H16" s="182"/>
      <c r="N16" s="173" t="str">
        <f t="shared" si="0"/>
        <v>p - účasť na významnej súťaži podľa § 3 písm. h) prvého bodu Zákona o športe</v>
      </c>
      <c r="O16" s="173" t="s">
        <v>217</v>
      </c>
      <c r="P16" s="173" t="s">
        <v>1095</v>
      </c>
    </row>
    <row r="17" spans="1:16" x14ac:dyDescent="0.2">
      <c r="A17" s="175" t="s">
        <v>808</v>
      </c>
      <c r="B17" s="178">
        <f>F8</f>
        <v>0</v>
      </c>
      <c r="F17" s="183" t="s">
        <v>987</v>
      </c>
      <c r="G17" s="254" t="s">
        <v>988</v>
      </c>
      <c r="H17" s="184"/>
      <c r="N17" s="173" t="str">
        <f>O17&amp;" - "&amp;P17</f>
        <v xml:space="preserve">q - </v>
      </c>
      <c r="O17" s="173" t="s">
        <v>218</v>
      </c>
    </row>
    <row r="18" spans="1:16" x14ac:dyDescent="0.2">
      <c r="A18" s="175" t="s">
        <v>809</v>
      </c>
      <c r="B18" s="178">
        <f>F9</f>
        <v>0</v>
      </c>
      <c r="C18" s="178"/>
      <c r="E18" s="254"/>
      <c r="F18" s="183" t="s">
        <v>819</v>
      </c>
      <c r="G18" s="254" t="s">
        <v>926</v>
      </c>
      <c r="H18" s="184"/>
      <c r="N18" s="173" t="str">
        <f>O18&amp;" - "&amp;P18</f>
        <v xml:space="preserve">r - </v>
      </c>
      <c r="O18" s="173" t="s">
        <v>219</v>
      </c>
    </row>
    <row r="19" spans="1:16" ht="15.75" thickBot="1" x14ac:dyDescent="0.25">
      <c r="B19" s="232" t="s">
        <v>954</v>
      </c>
      <c r="C19" s="233">
        <v>31</v>
      </c>
      <c r="E19" s="254"/>
      <c r="F19" s="256" t="s">
        <v>941</v>
      </c>
      <c r="G19" s="257" t="s">
        <v>942</v>
      </c>
      <c r="H19" s="258"/>
    </row>
    <row r="20" spans="1:16" x14ac:dyDescent="0.2">
      <c r="B20" s="232" t="s">
        <v>953</v>
      </c>
      <c r="C20" s="178" t="str">
        <f>Spolu!C4</f>
        <v>30806887</v>
      </c>
      <c r="E20" s="254"/>
      <c r="F20" s="254"/>
      <c r="N20" s="173" t="str">
        <f>O20&amp;" - "&amp;P20</f>
        <v>026 01 - Šport pre všetkých, školský a univerzitný šport</v>
      </c>
      <c r="O20" s="173" t="s">
        <v>7</v>
      </c>
      <c r="P20" s="173" t="s">
        <v>938</v>
      </c>
    </row>
    <row r="21" spans="1:16" x14ac:dyDescent="0.2">
      <c r="A21" s="175" t="s">
        <v>754</v>
      </c>
      <c r="B21" s="179">
        <f>F6</f>
        <v>0</v>
      </c>
      <c r="E21" s="254"/>
      <c r="F21" s="254"/>
      <c r="N21" s="173" t="str">
        <f>O21&amp;" - "&amp;P21</f>
        <v>026 02 - Uznané športy</v>
      </c>
      <c r="O21" s="173" t="s">
        <v>6</v>
      </c>
      <c r="P21" s="173" t="s">
        <v>198</v>
      </c>
    </row>
    <row r="22" spans="1:16" ht="144.75" customHeight="1" x14ac:dyDescent="0.2">
      <c r="B22" s="259"/>
      <c r="C22" s="253"/>
      <c r="E22" s="174"/>
      <c r="F22" s="174"/>
      <c r="N22" s="173" t="str">
        <f>O22&amp;" - "&amp;P22</f>
        <v>026 03 - Národné športové projekty</v>
      </c>
      <c r="O22" s="173" t="s">
        <v>10</v>
      </c>
      <c r="P22" s="173" t="s">
        <v>199</v>
      </c>
    </row>
    <row r="23" spans="1:16" ht="39.75" customHeight="1" x14ac:dyDescent="0.2">
      <c r="B23" s="384" t="s">
        <v>823</v>
      </c>
      <c r="C23" s="384"/>
      <c r="N23" s="173" t="str">
        <f>O23&amp;" - "&amp;P23</f>
        <v>026 04 - Športová infraštruktúra</v>
      </c>
      <c r="O23" s="173" t="s">
        <v>9</v>
      </c>
      <c r="P23" s="173" t="s">
        <v>200</v>
      </c>
    </row>
    <row r="24" spans="1:16" x14ac:dyDescent="0.2">
      <c r="N24" s="173" t="str">
        <f>O24&amp;" - "&amp;P24</f>
        <v>026 05 - Prierezové činnosti v športe</v>
      </c>
      <c r="O24" s="173" t="s">
        <v>12</v>
      </c>
      <c r="P24" s="173" t="s">
        <v>747</v>
      </c>
    </row>
    <row r="26" spans="1:16" x14ac:dyDescent="0.2">
      <c r="N26" s="173" t="s">
        <v>816</v>
      </c>
    </row>
    <row r="27" spans="1:16" x14ac:dyDescent="0.2">
      <c r="N27" s="173" t="s">
        <v>817</v>
      </c>
    </row>
    <row r="28" spans="1:16" x14ac:dyDescent="0.2">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687</v>
      </c>
    </row>
    <row r="2" spans="1:2" ht="25.5" customHeight="1" x14ac:dyDescent="0.2">
      <c r="A2" s="392" t="s">
        <v>688</v>
      </c>
      <c r="B2" s="392"/>
    </row>
    <row r="3" spans="1:2" x14ac:dyDescent="0.2">
      <c r="A3" s="80" t="s">
        <v>689</v>
      </c>
      <c r="B3" s="80" t="s">
        <v>690</v>
      </c>
    </row>
    <row r="4" spans="1:2" x14ac:dyDescent="0.2">
      <c r="A4" s="81" t="s">
        <v>691</v>
      </c>
      <c r="B4" s="81" t="s">
        <v>692</v>
      </c>
    </row>
    <row r="5" spans="1:2" x14ac:dyDescent="0.2">
      <c r="A5" s="81" t="s">
        <v>693</v>
      </c>
      <c r="B5" s="81" t="s">
        <v>694</v>
      </c>
    </row>
    <row r="6" spans="1:2" x14ac:dyDescent="0.2">
      <c r="A6" s="81" t="s">
        <v>695</v>
      </c>
      <c r="B6" s="81" t="s">
        <v>696</v>
      </c>
    </row>
    <row r="7" spans="1:2" x14ac:dyDescent="0.2">
      <c r="A7" s="81" t="s">
        <v>697</v>
      </c>
      <c r="B7" s="81" t="s">
        <v>698</v>
      </c>
    </row>
    <row r="8" spans="1:2" x14ac:dyDescent="0.2">
      <c r="A8" s="81" t="s">
        <v>699</v>
      </c>
      <c r="B8" s="81" t="s">
        <v>700</v>
      </c>
    </row>
    <row r="9" spans="1:2" x14ac:dyDescent="0.2">
      <c r="A9" s="81" t="s">
        <v>701</v>
      </c>
      <c r="B9" s="81" t="s">
        <v>702</v>
      </c>
    </row>
    <row r="10" spans="1:2" x14ac:dyDescent="0.2">
      <c r="A10" s="81" t="s">
        <v>703</v>
      </c>
      <c r="B10" s="81" t="s">
        <v>704</v>
      </c>
    </row>
    <row r="11" spans="1:2" x14ac:dyDescent="0.2">
      <c r="A11" s="81" t="s">
        <v>705</v>
      </c>
      <c r="B11" s="81" t="s">
        <v>706</v>
      </c>
    </row>
    <row r="12" spans="1:2" x14ac:dyDescent="0.2">
      <c r="A12" s="81" t="s">
        <v>707</v>
      </c>
      <c r="B12" s="81" t="s">
        <v>708</v>
      </c>
    </row>
    <row r="13" spans="1:2" x14ac:dyDescent="0.2">
      <c r="A13" s="81" t="s">
        <v>709</v>
      </c>
      <c r="B13" s="81" t="s">
        <v>710</v>
      </c>
    </row>
    <row r="14" spans="1:2" x14ac:dyDescent="0.2">
      <c r="A14" s="81" t="s">
        <v>711</v>
      </c>
      <c r="B14" s="81" t="s">
        <v>712</v>
      </c>
    </row>
    <row r="15" spans="1:2" x14ac:dyDescent="0.2">
      <c r="A15" s="81" t="s">
        <v>713</v>
      </c>
      <c r="B15" s="81" t="s">
        <v>714</v>
      </c>
    </row>
    <row r="16" spans="1:2" x14ac:dyDescent="0.2">
      <c r="A16" s="81" t="s">
        <v>715</v>
      </c>
      <c r="B16" s="81" t="s">
        <v>716</v>
      </c>
    </row>
    <row r="17" spans="1:2" x14ac:dyDescent="0.2">
      <c r="A17" s="82" t="s">
        <v>717</v>
      </c>
      <c r="B17" s="82" t="s">
        <v>718</v>
      </c>
    </row>
    <row r="18" spans="1:2" x14ac:dyDescent="0.2">
      <c r="A18" s="81" t="s">
        <v>719</v>
      </c>
      <c r="B18" s="82" t="s">
        <v>720</v>
      </c>
    </row>
    <row r="19" spans="1:2" x14ac:dyDescent="0.2">
      <c r="A19" s="82" t="s">
        <v>721</v>
      </c>
      <c r="B19" s="82" t="s">
        <v>722</v>
      </c>
    </row>
    <row r="20" spans="1:2" x14ac:dyDescent="0.2">
      <c r="A20" s="81" t="s">
        <v>723</v>
      </c>
      <c r="B20" s="81" t="s">
        <v>724</v>
      </c>
    </row>
    <row r="21" spans="1:2" x14ac:dyDescent="0.2">
      <c r="A21" s="81" t="s">
        <v>725</v>
      </c>
      <c r="B21" s="81" t="s">
        <v>726</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50" activePane="bottomLeft" state="frozen"/>
      <selection pane="bottomLeft" activeCell="A7" sqref="A7"/>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9" t="s">
        <v>524</v>
      </c>
      <c r="B1" s="339"/>
      <c r="C1" s="339"/>
      <c r="D1" s="339"/>
      <c r="E1" s="339"/>
      <c r="F1" s="339"/>
      <c r="G1" s="339"/>
      <c r="H1" s="339"/>
      <c r="I1" s="70"/>
      <c r="J1" s="48"/>
    </row>
    <row r="2" spans="1:11" s="49" customFormat="1" ht="15.75" x14ac:dyDescent="0.25">
      <c r="A2" s="345" t="s">
        <v>1348</v>
      </c>
      <c r="B2" s="345"/>
      <c r="C2" s="345"/>
      <c r="D2" s="345"/>
      <c r="E2" s="345"/>
      <c r="F2" s="345"/>
      <c r="G2" s="345"/>
      <c r="H2" s="343" t="str">
        <f>+Doklady!H100</f>
        <v>V2</v>
      </c>
      <c r="I2" s="343"/>
      <c r="J2" s="50"/>
    </row>
    <row r="3" spans="1:11" s="49" customFormat="1" ht="15" x14ac:dyDescent="0.25">
      <c r="A3" s="51"/>
      <c r="B3" s="52"/>
      <c r="C3" s="52"/>
      <c r="D3" s="51"/>
      <c r="E3" s="51"/>
      <c r="F3" s="51"/>
      <c r="G3" s="53"/>
      <c r="H3" s="344">
        <f>+Doklady!H101</f>
        <v>44648</v>
      </c>
      <c r="I3" s="344"/>
      <c r="J3" s="50"/>
    </row>
    <row r="4" spans="1:11" s="49" customFormat="1" ht="15.75" customHeight="1" x14ac:dyDescent="0.2">
      <c r="A4" s="54" t="s">
        <v>491</v>
      </c>
      <c r="B4" s="340" t="s">
        <v>525</v>
      </c>
      <c r="C4" s="341"/>
      <c r="D4" s="341"/>
      <c r="E4" s="342"/>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500</v>
      </c>
      <c r="B7" s="12" t="s">
        <v>493</v>
      </c>
      <c r="C7" s="11" t="s">
        <v>494</v>
      </c>
      <c r="D7" s="11" t="s">
        <v>495</v>
      </c>
      <c r="E7" s="11" t="s">
        <v>498</v>
      </c>
      <c r="F7" s="11" t="s">
        <v>927</v>
      </c>
      <c r="G7" s="11" t="s">
        <v>496</v>
      </c>
      <c r="H7" s="13" t="s">
        <v>499</v>
      </c>
      <c r="I7" s="77" t="s">
        <v>476</v>
      </c>
      <c r="J7" s="58"/>
    </row>
    <row r="8" spans="1:11" ht="90" x14ac:dyDescent="0.2">
      <c r="A8" s="61" t="s">
        <v>679</v>
      </c>
      <c r="B8" s="188"/>
      <c r="C8" s="188"/>
      <c r="D8" s="63">
        <v>44683</v>
      </c>
      <c r="E8" s="189" t="s">
        <v>1132</v>
      </c>
      <c r="F8" s="189"/>
      <c r="G8" s="189"/>
      <c r="H8" s="190"/>
      <c r="I8" s="191"/>
      <c r="J8" s="58"/>
    </row>
    <row r="9" spans="1:11" ht="45" x14ac:dyDescent="0.2">
      <c r="A9" s="61" t="s">
        <v>679</v>
      </c>
      <c r="B9" s="62" t="s">
        <v>1209</v>
      </c>
      <c r="C9" s="62" t="s">
        <v>526</v>
      </c>
      <c r="D9" s="63">
        <v>44684</v>
      </c>
      <c r="E9" s="61" t="s">
        <v>527</v>
      </c>
      <c r="F9" s="61"/>
      <c r="G9" s="61" t="s">
        <v>528</v>
      </c>
      <c r="H9" s="64">
        <v>400</v>
      </c>
      <c r="I9" s="73">
        <v>3</v>
      </c>
      <c r="J9" s="58"/>
    </row>
    <row r="10" spans="1:11" ht="22.5" x14ac:dyDescent="0.2">
      <c r="A10" s="61" t="s">
        <v>679</v>
      </c>
      <c r="B10" s="62" t="s">
        <v>1210</v>
      </c>
      <c r="C10" s="62" t="s">
        <v>529</v>
      </c>
      <c r="D10" s="63">
        <v>44685</v>
      </c>
      <c r="E10" s="61" t="s">
        <v>530</v>
      </c>
      <c r="F10" s="61"/>
      <c r="G10" s="61" t="s">
        <v>531</v>
      </c>
      <c r="H10" s="64"/>
      <c r="I10" s="73">
        <v>3</v>
      </c>
      <c r="J10" s="58"/>
    </row>
    <row r="11" spans="1:11" ht="12.75" x14ac:dyDescent="0.2">
      <c r="A11" s="61" t="s">
        <v>679</v>
      </c>
      <c r="B11" s="62" t="s">
        <v>1211</v>
      </c>
      <c r="C11" s="62" t="s">
        <v>532</v>
      </c>
      <c r="D11" s="63">
        <v>44686</v>
      </c>
      <c r="E11" s="61" t="s">
        <v>533</v>
      </c>
      <c r="F11" s="61"/>
      <c r="G11" s="61" t="s">
        <v>534</v>
      </c>
      <c r="H11" s="64">
        <v>100</v>
      </c>
      <c r="I11" s="73">
        <v>3</v>
      </c>
      <c r="J11" s="58"/>
    </row>
    <row r="12" spans="1:11" ht="22.5" x14ac:dyDescent="0.2">
      <c r="A12" s="61" t="s">
        <v>679</v>
      </c>
      <c r="B12" s="62" t="s">
        <v>1212</v>
      </c>
      <c r="C12" s="62" t="s">
        <v>535</v>
      </c>
      <c r="D12" s="63">
        <v>44687</v>
      </c>
      <c r="E12" s="61" t="s">
        <v>536</v>
      </c>
      <c r="F12" s="61"/>
      <c r="G12" s="61" t="s">
        <v>537</v>
      </c>
      <c r="H12" s="64">
        <v>50</v>
      </c>
      <c r="I12" s="73">
        <v>3</v>
      </c>
      <c r="J12" s="58"/>
    </row>
    <row r="13" spans="1:11" ht="12.75" x14ac:dyDescent="0.2">
      <c r="A13" s="61" t="s">
        <v>679</v>
      </c>
      <c r="B13" s="62" t="s">
        <v>1213</v>
      </c>
      <c r="C13" s="62" t="s">
        <v>538</v>
      </c>
      <c r="D13" s="63">
        <v>44688</v>
      </c>
      <c r="E13" s="61" t="s">
        <v>539</v>
      </c>
      <c r="F13" s="61"/>
      <c r="G13" s="61" t="s">
        <v>540</v>
      </c>
      <c r="H13" s="64">
        <v>200</v>
      </c>
      <c r="I13" s="73">
        <v>3</v>
      </c>
      <c r="J13" s="58"/>
    </row>
    <row r="14" spans="1:11" ht="12.75" x14ac:dyDescent="0.2">
      <c r="A14" s="61" t="s">
        <v>679</v>
      </c>
      <c r="B14" s="62" t="s">
        <v>1214</v>
      </c>
      <c r="C14" s="62" t="s">
        <v>541</v>
      </c>
      <c r="D14" s="63">
        <v>44689</v>
      </c>
      <c r="E14" s="61" t="s">
        <v>542</v>
      </c>
      <c r="F14" s="61"/>
      <c r="G14" s="61" t="s">
        <v>543</v>
      </c>
      <c r="H14" s="64"/>
      <c r="I14" s="73">
        <v>3</v>
      </c>
      <c r="J14" s="58"/>
    </row>
    <row r="15" spans="1:11" ht="12.75" x14ac:dyDescent="0.2">
      <c r="A15" s="61" t="s">
        <v>679</v>
      </c>
      <c r="B15" s="62" t="s">
        <v>1215</v>
      </c>
      <c r="C15" s="62" t="s">
        <v>544</v>
      </c>
      <c r="D15" s="63">
        <v>44690</v>
      </c>
      <c r="E15" s="61" t="s">
        <v>545</v>
      </c>
      <c r="F15" s="61"/>
      <c r="G15" s="61" t="s">
        <v>546</v>
      </c>
      <c r="H15" s="64">
        <v>505</v>
      </c>
      <c r="I15" s="73">
        <v>3</v>
      </c>
      <c r="J15" s="58"/>
    </row>
    <row r="16" spans="1:11" ht="146.25" x14ac:dyDescent="0.2">
      <c r="A16" s="61" t="s">
        <v>679</v>
      </c>
      <c r="B16" s="192"/>
      <c r="C16" s="192"/>
      <c r="D16" s="63">
        <v>44691</v>
      </c>
      <c r="E16" s="193" t="s">
        <v>1133</v>
      </c>
      <c r="F16" s="193"/>
      <c r="G16" s="193"/>
      <c r="H16" s="194"/>
      <c r="I16" s="195"/>
      <c r="J16" s="58"/>
    </row>
    <row r="17" spans="1:18" ht="12.75" x14ac:dyDescent="0.2">
      <c r="A17" s="61" t="s">
        <v>679</v>
      </c>
      <c r="B17" s="62" t="s">
        <v>1216</v>
      </c>
      <c r="C17" s="62" t="s">
        <v>547</v>
      </c>
      <c r="D17" s="63">
        <v>44692</v>
      </c>
      <c r="E17" s="61" t="s">
        <v>548</v>
      </c>
      <c r="F17" s="61"/>
      <c r="G17" s="61" t="s">
        <v>549</v>
      </c>
      <c r="H17" s="64"/>
      <c r="I17" s="73">
        <v>2</v>
      </c>
      <c r="J17" s="58"/>
    </row>
    <row r="18" spans="1:18" ht="22.5" x14ac:dyDescent="0.2">
      <c r="A18" s="61" t="s">
        <v>679</v>
      </c>
      <c r="B18" s="62" t="s">
        <v>1217</v>
      </c>
      <c r="C18" s="62" t="s">
        <v>1075</v>
      </c>
      <c r="D18" s="63">
        <v>44693</v>
      </c>
      <c r="E18" s="61" t="s">
        <v>550</v>
      </c>
      <c r="F18" s="61"/>
      <c r="G18" s="61" t="s">
        <v>551</v>
      </c>
      <c r="H18" s="64"/>
      <c r="I18" s="73">
        <v>2</v>
      </c>
      <c r="J18" s="58"/>
    </row>
    <row r="19" spans="1:18" ht="22.5" x14ac:dyDescent="0.2">
      <c r="A19" s="61" t="s">
        <v>679</v>
      </c>
      <c r="B19" s="62" t="s">
        <v>1218</v>
      </c>
      <c r="C19" s="62" t="s">
        <v>552</v>
      </c>
      <c r="D19" s="63">
        <v>44694</v>
      </c>
      <c r="E19" s="61" t="s">
        <v>553</v>
      </c>
      <c r="F19" s="61"/>
      <c r="G19" s="61" t="s">
        <v>554</v>
      </c>
      <c r="H19" s="64">
        <v>1000</v>
      </c>
      <c r="I19" s="73">
        <v>2</v>
      </c>
      <c r="J19" s="58"/>
    </row>
    <row r="20" spans="1:18" ht="12.75" x14ac:dyDescent="0.2">
      <c r="A20" s="61" t="s">
        <v>679</v>
      </c>
      <c r="B20" s="62" t="s">
        <v>1219</v>
      </c>
      <c r="C20" s="62" t="s">
        <v>555</v>
      </c>
      <c r="D20" s="63">
        <v>44695</v>
      </c>
      <c r="E20" s="61" t="s">
        <v>556</v>
      </c>
      <c r="F20" s="61"/>
      <c r="G20" s="61" t="s">
        <v>557</v>
      </c>
      <c r="H20" s="64">
        <v>300</v>
      </c>
      <c r="I20" s="73">
        <v>2</v>
      </c>
      <c r="J20" s="58"/>
    </row>
    <row r="21" spans="1:18" ht="12.75" x14ac:dyDescent="0.2">
      <c r="A21" s="61" t="s">
        <v>679</v>
      </c>
      <c r="B21" s="62" t="s">
        <v>1220</v>
      </c>
      <c r="C21" s="62" t="s">
        <v>558</v>
      </c>
      <c r="D21" s="63">
        <v>44696</v>
      </c>
      <c r="E21" s="61" t="s">
        <v>559</v>
      </c>
      <c r="F21" s="61"/>
      <c r="G21" s="61" t="s">
        <v>560</v>
      </c>
      <c r="H21" s="64">
        <v>600</v>
      </c>
      <c r="I21" s="73">
        <v>2</v>
      </c>
      <c r="J21" s="58"/>
    </row>
    <row r="22" spans="1:18" ht="22.5" x14ac:dyDescent="0.2">
      <c r="A22" s="61" t="s">
        <v>679</v>
      </c>
      <c r="B22" s="62" t="s">
        <v>1221</v>
      </c>
      <c r="C22" s="62" t="s">
        <v>561</v>
      </c>
      <c r="D22" s="63">
        <v>44697</v>
      </c>
      <c r="E22" s="61" t="s">
        <v>1134</v>
      </c>
      <c r="F22" s="61"/>
      <c r="G22" s="61" t="s">
        <v>562</v>
      </c>
      <c r="H22" s="64">
        <v>25.9</v>
      </c>
      <c r="I22" s="73">
        <v>2</v>
      </c>
      <c r="J22" s="58"/>
    </row>
    <row r="23" spans="1:18" ht="12.75" x14ac:dyDescent="0.2">
      <c r="A23" s="61" t="s">
        <v>679</v>
      </c>
      <c r="B23" s="62" t="s">
        <v>1222</v>
      </c>
      <c r="C23" s="62" t="s">
        <v>563</v>
      </c>
      <c r="D23" s="63">
        <v>44698</v>
      </c>
      <c r="E23" s="61" t="s">
        <v>564</v>
      </c>
      <c r="F23" s="61"/>
      <c r="G23" s="61" t="s">
        <v>565</v>
      </c>
      <c r="H23" s="64"/>
      <c r="I23" s="73">
        <v>2</v>
      </c>
      <c r="J23" s="58"/>
    </row>
    <row r="24" spans="1:18" ht="12.75" x14ac:dyDescent="0.2">
      <c r="A24" s="61" t="s">
        <v>679</v>
      </c>
      <c r="B24" s="192"/>
      <c r="C24" s="192"/>
      <c r="D24" s="63">
        <v>44699</v>
      </c>
      <c r="E24" s="193" t="s">
        <v>566</v>
      </c>
      <c r="F24" s="193"/>
      <c r="G24" s="193"/>
      <c r="H24" s="194"/>
      <c r="I24" s="195"/>
      <c r="J24" s="58"/>
      <c r="M24" s="66"/>
      <c r="N24" s="66"/>
      <c r="O24" s="66"/>
      <c r="P24" s="66"/>
      <c r="Q24" s="66"/>
      <c r="R24" s="66"/>
    </row>
    <row r="25" spans="1:18" ht="45" x14ac:dyDescent="0.2">
      <c r="A25" s="61" t="s">
        <v>679</v>
      </c>
      <c r="B25" s="62" t="s">
        <v>567</v>
      </c>
      <c r="C25" s="62" t="s">
        <v>567</v>
      </c>
      <c r="D25" s="63">
        <v>44700</v>
      </c>
      <c r="E25" s="61" t="s">
        <v>1135</v>
      </c>
      <c r="F25" s="61"/>
      <c r="G25" s="61" t="s">
        <v>568</v>
      </c>
      <c r="H25" s="64"/>
      <c r="I25" s="73">
        <v>4</v>
      </c>
      <c r="J25" s="58"/>
      <c r="M25" s="66"/>
      <c r="N25" s="66"/>
      <c r="O25" s="66"/>
      <c r="P25" s="66"/>
      <c r="Q25" s="66"/>
      <c r="R25" s="66"/>
    </row>
    <row r="26" spans="1:18" ht="12.75" x14ac:dyDescent="0.2">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2.75" x14ac:dyDescent="0.2">
      <c r="A27" s="61" t="s">
        <v>679</v>
      </c>
      <c r="B27" s="62" t="s">
        <v>1224</v>
      </c>
      <c r="C27" s="62">
        <v>1213275</v>
      </c>
      <c r="D27" s="63">
        <v>44702</v>
      </c>
      <c r="E27" s="61" t="s">
        <v>572</v>
      </c>
      <c r="F27" s="61"/>
      <c r="G27" s="61" t="s">
        <v>573</v>
      </c>
      <c r="H27" s="64">
        <v>19.100000000000001</v>
      </c>
      <c r="I27" s="73">
        <v>2</v>
      </c>
      <c r="J27" s="58"/>
      <c r="O27" s="66"/>
      <c r="P27" s="66"/>
      <c r="Q27" s="66"/>
      <c r="R27" s="66"/>
    </row>
    <row r="28" spans="1:18" ht="12.75" x14ac:dyDescent="0.2">
      <c r="A28" s="61" t="s">
        <v>679</v>
      </c>
      <c r="B28" s="62" t="s">
        <v>1225</v>
      </c>
      <c r="C28" s="62">
        <v>2007006035</v>
      </c>
      <c r="D28" s="63">
        <v>44703</v>
      </c>
      <c r="E28" s="61" t="s">
        <v>1136</v>
      </c>
      <c r="F28" s="61"/>
      <c r="G28" s="61" t="s">
        <v>574</v>
      </c>
      <c r="H28" s="64">
        <v>277.74</v>
      </c>
      <c r="I28" s="73">
        <v>4</v>
      </c>
      <c r="J28" s="58"/>
      <c r="O28" s="66"/>
      <c r="P28" s="66"/>
      <c r="Q28" s="66"/>
      <c r="R28" s="66"/>
    </row>
    <row r="29" spans="1:18" ht="12.75" x14ac:dyDescent="0.2">
      <c r="A29" s="61" t="s">
        <v>679</v>
      </c>
      <c r="B29" s="67">
        <v>44531</v>
      </c>
      <c r="C29" s="62" t="s">
        <v>569</v>
      </c>
      <c r="D29" s="63">
        <v>44704</v>
      </c>
      <c r="E29" s="61" t="s">
        <v>1137</v>
      </c>
      <c r="F29" s="61"/>
      <c r="G29" s="61" t="s">
        <v>575</v>
      </c>
      <c r="H29" s="64">
        <v>50</v>
      </c>
      <c r="I29" s="73">
        <v>4</v>
      </c>
      <c r="J29" s="58"/>
      <c r="O29" s="66"/>
      <c r="P29" s="66"/>
      <c r="Q29" s="66"/>
      <c r="R29" s="66"/>
    </row>
    <row r="30" spans="1:18" ht="12.75" x14ac:dyDescent="0.2">
      <c r="A30" s="61" t="s">
        <v>679</v>
      </c>
      <c r="B30" s="62" t="s">
        <v>1226</v>
      </c>
      <c r="C30" s="62" t="s">
        <v>576</v>
      </c>
      <c r="D30" s="63">
        <v>44705</v>
      </c>
      <c r="E30" s="61" t="s">
        <v>577</v>
      </c>
      <c r="F30" s="61"/>
      <c r="G30" s="61" t="s">
        <v>578</v>
      </c>
      <c r="H30" s="64">
        <v>9</v>
      </c>
      <c r="I30" s="73">
        <v>4</v>
      </c>
      <c r="J30" s="58"/>
      <c r="O30" s="66"/>
      <c r="P30" s="66"/>
      <c r="Q30" s="66"/>
      <c r="R30" s="66"/>
    </row>
    <row r="31" spans="1:18" ht="22.5" x14ac:dyDescent="0.2">
      <c r="A31" s="61" t="s">
        <v>679</v>
      </c>
      <c r="B31" s="67">
        <v>44317</v>
      </c>
      <c r="C31" s="62" t="s">
        <v>579</v>
      </c>
      <c r="D31" s="63">
        <v>44706</v>
      </c>
      <c r="E31" s="61" t="s">
        <v>1138</v>
      </c>
      <c r="F31" s="61"/>
      <c r="G31" s="61" t="s">
        <v>580</v>
      </c>
      <c r="H31" s="64">
        <v>10</v>
      </c>
      <c r="I31" s="73">
        <v>4</v>
      </c>
      <c r="J31" s="58"/>
      <c r="O31" s="66"/>
      <c r="P31" s="66"/>
      <c r="Q31" s="66"/>
      <c r="R31" s="66"/>
    </row>
    <row r="32" spans="1:18" ht="22.5" x14ac:dyDescent="0.2">
      <c r="A32" s="61" t="s">
        <v>679</v>
      </c>
      <c r="B32" s="62" t="s">
        <v>581</v>
      </c>
      <c r="C32" s="62" t="s">
        <v>582</v>
      </c>
      <c r="D32" s="63">
        <v>44707</v>
      </c>
      <c r="E32" s="61" t="s">
        <v>1139</v>
      </c>
      <c r="F32" s="61"/>
      <c r="G32" s="61" t="s">
        <v>583</v>
      </c>
      <c r="H32" s="64">
        <v>500</v>
      </c>
      <c r="I32" s="73">
        <v>1</v>
      </c>
      <c r="J32" s="58"/>
      <c r="O32" s="66"/>
      <c r="P32" s="66"/>
      <c r="Q32" s="66"/>
      <c r="R32" s="66"/>
    </row>
    <row r="33" spans="1:18" ht="12.75" x14ac:dyDescent="0.2">
      <c r="A33" s="61" t="s">
        <v>679</v>
      </c>
      <c r="B33" s="62" t="s">
        <v>1227</v>
      </c>
      <c r="C33" s="62" t="s">
        <v>584</v>
      </c>
      <c r="D33" s="63">
        <v>44708</v>
      </c>
      <c r="E33" s="61" t="s">
        <v>585</v>
      </c>
      <c r="F33" s="61"/>
      <c r="G33" s="61" t="s">
        <v>586</v>
      </c>
      <c r="H33" s="64">
        <v>71.2</v>
      </c>
      <c r="I33" s="73">
        <v>3</v>
      </c>
      <c r="J33" s="58"/>
      <c r="O33" s="66"/>
      <c r="P33" s="66"/>
      <c r="Q33" s="66"/>
      <c r="R33" s="66"/>
    </row>
    <row r="34" spans="1:18" ht="67.5" x14ac:dyDescent="0.2">
      <c r="A34" s="61" t="s">
        <v>679</v>
      </c>
      <c r="B34" s="62" t="s">
        <v>1228</v>
      </c>
      <c r="C34" s="62" t="s">
        <v>1076</v>
      </c>
      <c r="D34" s="63">
        <v>44709</v>
      </c>
      <c r="E34" s="61" t="s">
        <v>1140</v>
      </c>
      <c r="F34" s="61"/>
      <c r="G34" s="61" t="s">
        <v>587</v>
      </c>
      <c r="H34" s="64">
        <v>250</v>
      </c>
      <c r="I34" s="73">
        <v>1</v>
      </c>
      <c r="J34" s="58"/>
    </row>
    <row r="35" spans="1:18" ht="12.75" x14ac:dyDescent="0.2">
      <c r="A35" s="61" t="s">
        <v>679</v>
      </c>
      <c r="B35" s="62" t="s">
        <v>1229</v>
      </c>
      <c r="C35" s="62" t="s">
        <v>588</v>
      </c>
      <c r="D35" s="63">
        <v>44710</v>
      </c>
      <c r="E35" s="61" t="s">
        <v>589</v>
      </c>
      <c r="F35" s="61"/>
      <c r="G35" s="61" t="s">
        <v>590</v>
      </c>
      <c r="H35" s="64">
        <v>320</v>
      </c>
      <c r="I35" s="73">
        <v>5</v>
      </c>
      <c r="J35" s="58"/>
    </row>
    <row r="36" spans="1:18" ht="12.75" x14ac:dyDescent="0.2">
      <c r="A36" s="61" t="s">
        <v>679</v>
      </c>
      <c r="B36" s="62" t="s">
        <v>1230</v>
      </c>
      <c r="C36" s="62" t="s">
        <v>591</v>
      </c>
      <c r="D36" s="63">
        <v>44711</v>
      </c>
      <c r="E36" s="61" t="s">
        <v>1141</v>
      </c>
      <c r="F36" s="61"/>
      <c r="G36" s="61" t="s">
        <v>592</v>
      </c>
      <c r="H36" s="64">
        <v>40</v>
      </c>
      <c r="I36" s="73">
        <v>4</v>
      </c>
      <c r="J36" s="58"/>
    </row>
    <row r="37" spans="1:18" ht="12.75" x14ac:dyDescent="0.2">
      <c r="A37" s="61" t="s">
        <v>679</v>
      </c>
      <c r="B37" s="67">
        <v>44197</v>
      </c>
      <c r="C37" s="62" t="s">
        <v>1077</v>
      </c>
      <c r="D37" s="63">
        <v>44712</v>
      </c>
      <c r="E37" s="61" t="s">
        <v>593</v>
      </c>
      <c r="F37" s="61"/>
      <c r="G37" s="61" t="s">
        <v>594</v>
      </c>
      <c r="H37" s="64">
        <v>25</v>
      </c>
      <c r="I37" s="73">
        <v>4</v>
      </c>
      <c r="J37" s="58"/>
    </row>
    <row r="38" spans="1:18" ht="12.75" x14ac:dyDescent="0.2">
      <c r="A38" s="61" t="s">
        <v>679</v>
      </c>
      <c r="B38" s="67">
        <v>44256</v>
      </c>
      <c r="C38" s="62" t="s">
        <v>595</v>
      </c>
      <c r="D38" s="63">
        <v>44713</v>
      </c>
      <c r="E38" s="61" t="s">
        <v>1142</v>
      </c>
      <c r="F38" s="61"/>
      <c r="G38" s="61" t="s">
        <v>596</v>
      </c>
      <c r="H38" s="64">
        <v>150</v>
      </c>
      <c r="I38" s="73">
        <v>4</v>
      </c>
      <c r="J38" s="58"/>
    </row>
    <row r="39" spans="1:18" ht="22.5" x14ac:dyDescent="0.2">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5"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2.5"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101.25"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ht="22.5"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2.5"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5"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23.75"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ht="22.5"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2.5"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2.5"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2.5"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5"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2.5"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2.5"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67.5"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5"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5"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67.5"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ht="22.5"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3.75"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68" priority="7" stopIfTrue="1">
      <formula>$A8&lt;&gt;""</formula>
    </cfRule>
  </conditionalFormatting>
  <conditionalFormatting sqref="D2884:D2911 D8:H2883">
    <cfRule type="expression" dxfId="367" priority="6" stopIfTrue="1">
      <formula>$A8&lt;&gt;""</formula>
    </cfRule>
  </conditionalFormatting>
  <conditionalFormatting sqref="A8:A2911">
    <cfRule type="expression" dxfId="366" priority="5" stopIfTrue="1">
      <formula>$A8&lt;&gt;""</formula>
    </cfRule>
  </conditionalFormatting>
  <conditionalFormatting sqref="B2884:C2886">
    <cfRule type="expression" dxfId="365" priority="4" stopIfTrue="1">
      <formula>$A2884&lt;&gt;""</formula>
    </cfRule>
  </conditionalFormatting>
  <conditionalFormatting sqref="D2884:H2886">
    <cfRule type="expression" dxfId="364" priority="3" stopIfTrue="1">
      <formula>$A2884&lt;&gt;""</formula>
    </cfRule>
  </conditionalFormatting>
  <conditionalFormatting sqref="A2884:A2886">
    <cfRule type="expression" dxfId="363" priority="2" stopIfTrue="1">
      <formula>$A2884&lt;&gt;""</formula>
    </cfRule>
  </conditionalFormatting>
  <conditionalFormatting sqref="I8:I76">
    <cfRule type="expression" dxfId="362"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7" hidden="1" customWidth="1"/>
    <col min="8" max="16384" width="11.42578125" style="38"/>
  </cols>
  <sheetData>
    <row r="1" spans="1:7" s="36" customFormat="1" ht="35.25" customHeight="1" x14ac:dyDescent="0.2">
      <c r="A1" s="348" t="s">
        <v>523</v>
      </c>
      <c r="B1" s="349"/>
      <c r="C1" s="211">
        <v>44742</v>
      </c>
      <c r="D1" s="35"/>
      <c r="G1" s="326">
        <v>44592</v>
      </c>
    </row>
    <row r="2" spans="1:7" ht="15" x14ac:dyDescent="0.25">
      <c r="A2" s="37"/>
      <c r="B2" s="37"/>
      <c r="G2" s="326">
        <v>44620</v>
      </c>
    </row>
    <row r="3" spans="1:7" ht="14.25" x14ac:dyDescent="0.2">
      <c r="A3" s="39" t="s">
        <v>799</v>
      </c>
      <c r="B3" s="346" t="str">
        <f>INDEX(Adr!B:B,Doklady!B102+1)</f>
        <v>Slovenská nohejbalová asociácia</v>
      </c>
      <c r="C3" s="346"/>
      <c r="D3" s="346"/>
      <c r="G3" s="326">
        <v>44651</v>
      </c>
    </row>
    <row r="4" spans="1:7" ht="14.25" x14ac:dyDescent="0.2">
      <c r="A4" s="39" t="s">
        <v>518</v>
      </c>
      <c r="B4" s="38" t="str">
        <f>RIGHT("0000"&amp;INDEX(Adr!A:A,Doklady!B102+1),8)</f>
        <v>30806887</v>
      </c>
      <c r="G4" s="326">
        <v>44681</v>
      </c>
    </row>
    <row r="5" spans="1:7" ht="14.25" x14ac:dyDescent="0.2">
      <c r="A5" s="39" t="s">
        <v>519</v>
      </c>
      <c r="B5" s="38" t="str">
        <f>INDEX(Adr!D:D,Doklady!B102+1)&amp;", "&amp;INDEX(Adr!E:E,Doklady!B102+1)</f>
        <v>Junácka 6, Bratislava 3</v>
      </c>
      <c r="G5" s="326">
        <v>44712</v>
      </c>
    </row>
    <row r="6" spans="1:7" ht="14.25" x14ac:dyDescent="0.2">
      <c r="A6" s="39"/>
      <c r="G6" s="326">
        <v>44742</v>
      </c>
    </row>
    <row r="7" spans="1:7" ht="14.25" x14ac:dyDescent="0.2">
      <c r="G7" s="326">
        <v>44773</v>
      </c>
    </row>
    <row r="8" spans="1:7" ht="14.25" x14ac:dyDescent="0.2">
      <c r="G8" s="326">
        <v>44804</v>
      </c>
    </row>
    <row r="9" spans="1:7" ht="22.5" x14ac:dyDescent="0.2">
      <c r="A9" s="40" t="s">
        <v>4</v>
      </c>
      <c r="B9" s="40" t="s">
        <v>4</v>
      </c>
      <c r="C9" s="41" t="s">
        <v>522</v>
      </c>
      <c r="G9" s="326">
        <v>44834</v>
      </c>
    </row>
    <row r="10" spans="1:7" ht="14.25" x14ac:dyDescent="0.2">
      <c r="A10" s="169" t="s">
        <v>7</v>
      </c>
      <c r="B10" s="170" t="s">
        <v>938</v>
      </c>
      <c r="C10" s="212">
        <f>+Spolu!C10</f>
        <v>0</v>
      </c>
      <c r="G10" s="326">
        <v>44865</v>
      </c>
    </row>
    <row r="11" spans="1:7" ht="14.25" x14ac:dyDescent="0.2">
      <c r="A11" s="169" t="s">
        <v>6</v>
      </c>
      <c r="B11" s="170" t="s">
        <v>198</v>
      </c>
      <c r="C11" s="212">
        <f>+Spolu!C11</f>
        <v>0</v>
      </c>
      <c r="G11" s="326">
        <v>44895</v>
      </c>
    </row>
    <row r="12" spans="1:7" ht="14.25" x14ac:dyDescent="0.2">
      <c r="A12" s="169" t="s">
        <v>10</v>
      </c>
      <c r="B12" s="170" t="s">
        <v>199</v>
      </c>
      <c r="C12" s="212">
        <v>5000</v>
      </c>
      <c r="G12" s="326">
        <v>44926</v>
      </c>
    </row>
    <row r="13" spans="1:7" ht="14.25" x14ac:dyDescent="0.2">
      <c r="A13" s="169" t="s">
        <v>9</v>
      </c>
      <c r="B13" s="170" t="s">
        <v>200</v>
      </c>
      <c r="C13" s="212">
        <f>+Spolu!C13</f>
        <v>0</v>
      </c>
      <c r="G13" s="326"/>
    </row>
    <row r="14" spans="1:7" ht="14.25" x14ac:dyDescent="0.2">
      <c r="A14" s="169" t="s">
        <v>12</v>
      </c>
      <c r="B14" s="170" t="s">
        <v>747</v>
      </c>
      <c r="C14" s="212">
        <f>+Spolu!C14</f>
        <v>0</v>
      </c>
      <c r="G14" s="326"/>
    </row>
    <row r="15" spans="1:7" ht="14.25" x14ac:dyDescent="0.2">
      <c r="A15" s="42" t="s">
        <v>520</v>
      </c>
      <c r="B15" s="168"/>
      <c r="C15" s="43">
        <f>SUM(C10:C14)</f>
        <v>5000</v>
      </c>
      <c r="G15" s="326"/>
    </row>
    <row r="16" spans="1:7" ht="14.25" x14ac:dyDescent="0.2">
      <c r="G16" s="326"/>
    </row>
    <row r="17" spans="1:5" ht="72" customHeight="1" x14ac:dyDescent="0.2">
      <c r="A17" s="347" t="s">
        <v>800</v>
      </c>
      <c r="B17" s="347"/>
      <c r="C17" s="347"/>
      <c r="D17" s="347"/>
      <c r="E17" s="44"/>
    </row>
    <row r="61" spans="1:1" x14ac:dyDescent="0.2">
      <c r="A61" s="38">
        <v>15</v>
      </c>
    </row>
  </sheetData>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view="pageLayout" topLeftCell="A100" zoomScaleNormal="30" zoomScaleSheetLayoutView="100" workbookViewId="0">
      <selection activeCell="H118" sqref="H118"/>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7" t="str">
        <f>IF(ROW()&lt;=B$3,INDEX(FP!F:F,B$2+ROW()-1)&amp;" - "&amp;INDEX(FP!C:C,B$2+ROW()-1),"")</f>
        <v>m - rozvoj športov, ktoré nie sú uznanými podľa zákona č. 440/2015 Z. z.</v>
      </c>
      <c r="B1" s="298" t="str">
        <f>INDEX(Adr!A:A,B102+1)</f>
        <v>30806887</v>
      </c>
      <c r="C1" s="299">
        <f>IF(ROW()&lt;=B$3,INDEX(FP!E:E,B$2+ROW()-1),"")</f>
        <v>0</v>
      </c>
      <c r="D1" s="300" t="str">
        <f>IF(ROW()&lt;=B$3,INDEX(FP!F:F,B$2+ROW()-1),"")</f>
        <v>m</v>
      </c>
      <c r="E1" s="300" t="str">
        <f>IF(ROW()&lt;=B$3,INDEX(FP!G:G,B$2+ROW()-1),"")</f>
        <v>026 03</v>
      </c>
      <c r="F1" s="300"/>
      <c r="G1" s="301" t="str">
        <f>IF(ROW()&lt;=B$3,INDEX(FP!C:C,B$2+ROW()-1),"")</f>
        <v>rozvoj športov, ktoré nie sú uznanými podľa zákona č. 440/2015 Z. z.</v>
      </c>
      <c r="H1" s="302">
        <f t="shared" ref="H1:H6" si="0">IF(ROW()&lt;=B$3,SUMIF(A$107:A$10042,A1,H$107:H$10042),"")</f>
        <v>489.28</v>
      </c>
      <c r="I1" s="303">
        <f t="shared" ref="I1:I32" si="1">IF(ROW()&lt;=B$3,SUMIFS(H$103:H$50042,A$103:A$50042,J1,I$103:I$50042,K1),"")</f>
        <v>0</v>
      </c>
      <c r="J1" s="141" t="str">
        <f>$A1</f>
        <v>m - rozvoj športov, ktoré nie sú uznanými podľa zákona č. 440/2015 Z. z.</v>
      </c>
      <c r="K1" s="132">
        <v>99</v>
      </c>
      <c r="L1" s="117"/>
      <c r="M1" s="117"/>
      <c r="N1" s="117"/>
      <c r="O1" s="117"/>
      <c r="P1" s="117"/>
      <c r="Q1" s="117"/>
      <c r="R1" s="117"/>
      <c r="S1" s="117"/>
      <c r="T1" s="117"/>
      <c r="U1" s="117"/>
      <c r="V1" s="117"/>
      <c r="W1" s="117"/>
      <c r="X1" s="117"/>
    </row>
    <row r="2" spans="1:24" s="6" customFormat="1" ht="12" hidden="1" thickBot="1" x14ac:dyDescent="0.25">
      <c r="A2" s="297" t="str">
        <f>IF(ROW()&lt;=B$3,INDEX(FP!F:F,B$2+ROW()-1)&amp;" - "&amp;INDEX(FP!C:C,B$2+ROW()-1),"")</f>
        <v/>
      </c>
      <c r="B2" s="304">
        <f>MATCH(B1,FP!A:A,0)</f>
        <v>134</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2"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2"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2"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2"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2"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2"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2"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2"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2"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2"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2"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2"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2"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2"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2"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2"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2"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2"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2"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2"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2"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2"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2"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2"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2"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2"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2"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2"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2"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2"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2"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2"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2"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2"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2"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2"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2"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2"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2"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2"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2"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2"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2"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2"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2"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2"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2"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75" x14ac:dyDescent="0.25">
      <c r="A100" s="353" t="s">
        <v>757</v>
      </c>
      <c r="B100" s="353"/>
      <c r="C100" s="353"/>
      <c r="D100" s="353"/>
      <c r="E100" s="353"/>
      <c r="F100" s="353"/>
      <c r="G100" s="353"/>
      <c r="H100" s="355" t="s">
        <v>1727</v>
      </c>
      <c r="I100" s="355"/>
      <c r="J100" s="118"/>
      <c r="K100" s="119"/>
      <c r="L100" s="119"/>
      <c r="M100" s="119"/>
      <c r="N100" s="119"/>
      <c r="O100" s="119"/>
      <c r="P100" s="119"/>
      <c r="Q100" s="119"/>
      <c r="R100" s="119"/>
      <c r="S100" s="119"/>
      <c r="T100" s="119"/>
      <c r="U100" s="119"/>
      <c r="V100" s="119"/>
      <c r="W100" s="119"/>
      <c r="X100" s="119"/>
    </row>
    <row r="101" spans="1:24" s="9" customFormat="1" ht="15.75" x14ac:dyDescent="0.25">
      <c r="A101" s="353" t="s">
        <v>1349</v>
      </c>
      <c r="B101" s="353"/>
      <c r="C101" s="353"/>
      <c r="D101" s="353"/>
      <c r="E101" s="353"/>
      <c r="F101" s="353"/>
      <c r="G101" s="353"/>
      <c r="H101" s="354">
        <v>44648</v>
      </c>
      <c r="I101" s="354"/>
      <c r="J101" s="120"/>
      <c r="K101" s="119"/>
      <c r="L101" s="119"/>
      <c r="M101" s="119"/>
      <c r="N101" s="119"/>
      <c r="O101" s="119"/>
      <c r="P101" s="119"/>
      <c r="Q101" s="119"/>
      <c r="R101" s="119"/>
      <c r="S101" s="119"/>
      <c r="T101" s="119"/>
      <c r="U101" s="119"/>
      <c r="V101" s="119"/>
      <c r="W101" s="119"/>
      <c r="X101" s="119"/>
    </row>
    <row r="102" spans="1:24" s="9" customFormat="1" ht="14.25" x14ac:dyDescent="0.2">
      <c r="A102" s="320" t="s">
        <v>521</v>
      </c>
      <c r="B102" s="321">
        <v>36</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75" x14ac:dyDescent="0.2">
      <c r="A105" s="350" t="s">
        <v>497</v>
      </c>
      <c r="B105" s="351"/>
      <c r="C105" s="351"/>
      <c r="D105" s="351"/>
      <c r="E105" s="351"/>
      <c r="F105" s="351"/>
      <c r="G105" s="351"/>
      <c r="H105" s="351"/>
      <c r="I105" s="352"/>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2.5" x14ac:dyDescent="0.2">
      <c r="A107" s="16" t="s">
        <v>1773</v>
      </c>
      <c r="B107" s="330" t="s">
        <v>1787</v>
      </c>
      <c r="C107" s="330" t="s">
        <v>1783</v>
      </c>
      <c r="D107" s="331">
        <v>44592</v>
      </c>
      <c r="E107" s="330" t="s">
        <v>1774</v>
      </c>
      <c r="F107" s="330" t="s">
        <v>1775</v>
      </c>
      <c r="G107" s="330" t="s">
        <v>1776</v>
      </c>
      <c r="H107" s="332">
        <v>7</v>
      </c>
      <c r="I107" s="333">
        <v>4</v>
      </c>
      <c r="J107" s="121"/>
    </row>
    <row r="108" spans="1:24" ht="22.5" x14ac:dyDescent="0.2">
      <c r="A108" s="16" t="s">
        <v>1773</v>
      </c>
      <c r="B108" s="330" t="s">
        <v>1788</v>
      </c>
      <c r="C108" s="330" t="s">
        <v>1782</v>
      </c>
      <c r="D108" s="331">
        <v>44620</v>
      </c>
      <c r="E108" s="330" t="s">
        <v>1774</v>
      </c>
      <c r="F108" s="330" t="s">
        <v>1775</v>
      </c>
      <c r="G108" s="330" t="s">
        <v>1776</v>
      </c>
      <c r="H108" s="332">
        <v>7</v>
      </c>
      <c r="I108" s="333">
        <v>4</v>
      </c>
      <c r="J108" s="121"/>
    </row>
    <row r="109" spans="1:24" ht="22.5" x14ac:dyDescent="0.2">
      <c r="A109" s="16" t="s">
        <v>1773</v>
      </c>
      <c r="B109" s="330" t="s">
        <v>1777</v>
      </c>
      <c r="C109" s="330" t="s">
        <v>1778</v>
      </c>
      <c r="D109" s="331">
        <v>44630</v>
      </c>
      <c r="E109" s="330" t="s">
        <v>1779</v>
      </c>
      <c r="F109" s="330" t="s">
        <v>1780</v>
      </c>
      <c r="G109" s="330" t="s">
        <v>1781</v>
      </c>
      <c r="H109" s="332">
        <v>42.78</v>
      </c>
      <c r="I109" s="333"/>
      <c r="J109" s="121"/>
    </row>
    <row r="110" spans="1:24" ht="22.5" x14ac:dyDescent="0.2">
      <c r="A110" s="16" t="s">
        <v>1773</v>
      </c>
      <c r="B110" s="330" t="s">
        <v>1789</v>
      </c>
      <c r="C110" s="330" t="s">
        <v>1784</v>
      </c>
      <c r="D110" s="331">
        <v>44651</v>
      </c>
      <c r="E110" s="330" t="s">
        <v>1774</v>
      </c>
      <c r="F110" s="330" t="s">
        <v>1775</v>
      </c>
      <c r="G110" s="330" t="s">
        <v>1776</v>
      </c>
      <c r="H110" s="332">
        <v>7</v>
      </c>
      <c r="I110" s="333">
        <v>4</v>
      </c>
      <c r="J110" s="121"/>
    </row>
    <row r="111" spans="1:24" ht="22.5" x14ac:dyDescent="0.2">
      <c r="A111" s="16" t="s">
        <v>1773</v>
      </c>
      <c r="B111" s="330" t="s">
        <v>1790</v>
      </c>
      <c r="C111" s="330" t="s">
        <v>1785</v>
      </c>
      <c r="D111" s="331">
        <v>44681</v>
      </c>
      <c r="E111" s="330" t="s">
        <v>1774</v>
      </c>
      <c r="F111" s="330" t="s">
        <v>1775</v>
      </c>
      <c r="G111" s="330" t="s">
        <v>1776</v>
      </c>
      <c r="H111" s="332">
        <v>7</v>
      </c>
      <c r="I111" s="333">
        <v>4</v>
      </c>
      <c r="J111" s="121"/>
    </row>
    <row r="112" spans="1:24" ht="22.5" x14ac:dyDescent="0.2">
      <c r="A112" s="16" t="s">
        <v>1773</v>
      </c>
      <c r="B112" s="330" t="s">
        <v>1791</v>
      </c>
      <c r="C112" s="330" t="s">
        <v>1786</v>
      </c>
      <c r="D112" s="331">
        <v>44712</v>
      </c>
      <c r="E112" s="330" t="s">
        <v>1774</v>
      </c>
      <c r="F112" s="330" t="s">
        <v>1775</v>
      </c>
      <c r="G112" s="330" t="s">
        <v>1776</v>
      </c>
      <c r="H112" s="332">
        <v>7</v>
      </c>
      <c r="I112" s="333">
        <v>4</v>
      </c>
      <c r="J112" s="121"/>
    </row>
    <row r="113" spans="1:10" ht="56.25" x14ac:dyDescent="0.2">
      <c r="A113" s="16" t="s">
        <v>1773</v>
      </c>
      <c r="B113" s="16"/>
      <c r="C113" s="16"/>
      <c r="D113" s="19"/>
      <c r="E113" s="16" t="s">
        <v>1797</v>
      </c>
      <c r="F113" s="16"/>
      <c r="G113" s="16"/>
      <c r="H113" s="17"/>
      <c r="I113" s="102"/>
      <c r="J113" s="121"/>
    </row>
    <row r="114" spans="1:10" ht="22.5" x14ac:dyDescent="0.2">
      <c r="A114" s="16" t="s">
        <v>1773</v>
      </c>
      <c r="B114" s="16" t="s">
        <v>1792</v>
      </c>
      <c r="C114" s="16" t="s">
        <v>1793</v>
      </c>
      <c r="D114" s="19">
        <v>44727</v>
      </c>
      <c r="E114" s="16" t="s">
        <v>1794</v>
      </c>
      <c r="F114" s="16" t="s">
        <v>1795</v>
      </c>
      <c r="G114" s="16" t="s">
        <v>1796</v>
      </c>
      <c r="H114" s="17">
        <v>46.8</v>
      </c>
      <c r="I114" s="102"/>
      <c r="J114" s="121"/>
    </row>
    <row r="115" spans="1:10" ht="33.75" x14ac:dyDescent="0.2">
      <c r="A115" s="16" t="s">
        <v>1773</v>
      </c>
      <c r="B115" s="16" t="s">
        <v>1798</v>
      </c>
      <c r="C115" s="16" t="s">
        <v>1799</v>
      </c>
      <c r="D115" s="19">
        <v>44727</v>
      </c>
      <c r="E115" s="16" t="s">
        <v>1801</v>
      </c>
      <c r="F115" s="16"/>
      <c r="G115" s="16" t="s">
        <v>1802</v>
      </c>
      <c r="H115" s="17">
        <v>92.7</v>
      </c>
      <c r="I115" s="102">
        <v>4</v>
      </c>
      <c r="J115" s="121"/>
    </row>
    <row r="116" spans="1:10" ht="33.75" x14ac:dyDescent="0.2">
      <c r="A116" s="16" t="s">
        <v>1773</v>
      </c>
      <c r="B116" s="16" t="s">
        <v>1803</v>
      </c>
      <c r="C116" s="16" t="s">
        <v>1804</v>
      </c>
      <c r="D116" s="19">
        <v>44736</v>
      </c>
      <c r="E116" s="16" t="s">
        <v>1805</v>
      </c>
      <c r="F116" s="16"/>
      <c r="G116" s="16" t="s">
        <v>1802</v>
      </c>
      <c r="H116" s="17">
        <v>140.66</v>
      </c>
      <c r="I116" s="102"/>
      <c r="J116" s="121"/>
    </row>
    <row r="117" spans="1:10" ht="33.75" x14ac:dyDescent="0.2">
      <c r="A117" s="16" t="s">
        <v>1773</v>
      </c>
      <c r="B117" s="16" t="s">
        <v>1806</v>
      </c>
      <c r="C117" s="16" t="s">
        <v>1807</v>
      </c>
      <c r="D117" s="19">
        <v>44740</v>
      </c>
      <c r="E117" s="16" t="s">
        <v>1808</v>
      </c>
      <c r="F117" s="16"/>
      <c r="G117" s="16" t="s">
        <v>1802</v>
      </c>
      <c r="H117" s="17">
        <v>124.34</v>
      </c>
      <c r="I117" s="102"/>
      <c r="J117" s="121"/>
    </row>
    <row r="118" spans="1:10" ht="22.5" x14ac:dyDescent="0.2">
      <c r="A118" s="16" t="s">
        <v>1773</v>
      </c>
      <c r="B118" s="330" t="s">
        <v>1809</v>
      </c>
      <c r="C118" s="330" t="s">
        <v>1810</v>
      </c>
      <c r="D118" s="331">
        <v>44742</v>
      </c>
      <c r="E118" s="330" t="s">
        <v>1774</v>
      </c>
      <c r="F118" s="330" t="s">
        <v>1775</v>
      </c>
      <c r="G118" s="330" t="s">
        <v>1776</v>
      </c>
      <c r="H118" s="332">
        <v>7</v>
      </c>
      <c r="I118" s="333">
        <v>4</v>
      </c>
      <c r="J118" s="121"/>
    </row>
    <row r="119" spans="1:10" ht="12.75" x14ac:dyDescent="0.2">
      <c r="A119" s="16"/>
      <c r="B119" s="16"/>
      <c r="C119" s="16"/>
      <c r="D119" s="19"/>
      <c r="E119" s="16"/>
      <c r="F119" s="16"/>
      <c r="G119" s="16"/>
      <c r="H119" s="17"/>
      <c r="I119" s="102"/>
      <c r="J119" s="121"/>
    </row>
    <row r="120" spans="1:10" ht="12.75" x14ac:dyDescent="0.2">
      <c r="A120" s="16"/>
      <c r="B120" s="16"/>
      <c r="C120" s="16"/>
      <c r="D120" s="19"/>
      <c r="E120" s="16"/>
      <c r="F120" s="16"/>
      <c r="G120" s="16"/>
      <c r="H120" s="17"/>
      <c r="I120" s="102"/>
      <c r="J120" s="121"/>
    </row>
    <row r="121" spans="1:10" ht="12.75" x14ac:dyDescent="0.2">
      <c r="A121" s="16"/>
      <c r="B121" s="16"/>
      <c r="C121" s="16"/>
      <c r="D121" s="19"/>
      <c r="E121" s="16"/>
      <c r="F121" s="16"/>
      <c r="G121" s="16"/>
      <c r="H121" s="17"/>
      <c r="I121" s="102"/>
      <c r="J121" s="121"/>
    </row>
    <row r="122" spans="1:10" ht="12.75" x14ac:dyDescent="0.2">
      <c r="A122" s="16"/>
      <c r="B122" s="16"/>
      <c r="C122" s="16"/>
      <c r="D122" s="19"/>
      <c r="E122" s="16" t="s">
        <v>1800</v>
      </c>
      <c r="F122" s="16"/>
      <c r="G122" s="16"/>
      <c r="H122" s="17"/>
      <c r="I122" s="102"/>
      <c r="J122" s="121"/>
    </row>
    <row r="123" spans="1:10" ht="12.75" x14ac:dyDescent="0.2">
      <c r="A123" s="16"/>
      <c r="B123" s="16"/>
      <c r="C123" s="16"/>
      <c r="D123" s="19"/>
      <c r="E123" s="16"/>
      <c r="F123" s="16"/>
      <c r="G123" s="16"/>
      <c r="H123" s="17"/>
      <c r="I123" s="102"/>
      <c r="J123" s="121"/>
    </row>
    <row r="124" spans="1:10" ht="12.75" x14ac:dyDescent="0.2">
      <c r="A124" s="16"/>
      <c r="B124" s="16"/>
      <c r="C124" s="16"/>
      <c r="D124" s="19"/>
      <c r="E124" s="16"/>
      <c r="F124" s="16"/>
      <c r="G124" s="16"/>
      <c r="H124" s="17"/>
      <c r="I124" s="102"/>
      <c r="J124" s="121"/>
    </row>
    <row r="125" spans="1:10" ht="12.75" x14ac:dyDescent="0.2">
      <c r="A125" s="16"/>
      <c r="B125" s="16"/>
      <c r="C125" s="16"/>
      <c r="D125" s="19"/>
      <c r="E125" s="16"/>
      <c r="F125" s="16"/>
      <c r="G125" s="16"/>
      <c r="H125" s="17"/>
      <c r="I125" s="102"/>
      <c r="J125" s="121"/>
    </row>
    <row r="126" spans="1:10" ht="12.75" x14ac:dyDescent="0.2">
      <c r="A126" s="16"/>
      <c r="B126" s="16"/>
      <c r="C126" s="16"/>
      <c r="D126" s="19"/>
      <c r="E126" s="16"/>
      <c r="F126" s="16"/>
      <c r="G126" s="16"/>
      <c r="H126" s="17"/>
      <c r="I126" s="102"/>
      <c r="J126" s="121"/>
    </row>
    <row r="127" spans="1:10" ht="12.75" x14ac:dyDescent="0.2">
      <c r="A127" s="16"/>
      <c r="B127" s="16"/>
      <c r="C127" s="16"/>
      <c r="D127" s="19"/>
      <c r="E127" s="16"/>
      <c r="F127" s="16"/>
      <c r="G127" s="16"/>
      <c r="H127" s="17"/>
      <c r="I127" s="102"/>
      <c r="J127" s="121"/>
    </row>
    <row r="128" spans="1:10" ht="12.75" x14ac:dyDescent="0.2">
      <c r="A128" s="16"/>
      <c r="B128" s="16"/>
      <c r="C128" s="16"/>
      <c r="D128" s="19"/>
      <c r="E128" s="16"/>
      <c r="F128" s="16"/>
      <c r="G128" s="16"/>
      <c r="H128" s="17"/>
      <c r="I128" s="102"/>
      <c r="J128" s="121"/>
    </row>
    <row r="129" spans="1:10" ht="12.75" x14ac:dyDescent="0.2">
      <c r="A129" s="16"/>
      <c r="B129" s="16"/>
      <c r="C129" s="16"/>
      <c r="D129" s="19"/>
      <c r="E129" s="16"/>
      <c r="F129" s="16"/>
      <c r="G129" s="16"/>
      <c r="H129" s="17"/>
      <c r="I129" s="102"/>
      <c r="J129" s="121"/>
    </row>
    <row r="130" spans="1:10" ht="12.75" x14ac:dyDescent="0.2">
      <c r="A130" s="16"/>
      <c r="B130" s="16"/>
      <c r="C130" s="16"/>
      <c r="D130" s="19"/>
      <c r="E130" s="16"/>
      <c r="F130" s="16"/>
      <c r="G130" s="16"/>
      <c r="H130" s="17"/>
      <c r="I130" s="102"/>
      <c r="J130" s="121"/>
    </row>
    <row r="131" spans="1:10" ht="12.75" x14ac:dyDescent="0.2">
      <c r="A131" s="16"/>
      <c r="B131" s="16"/>
      <c r="C131" s="16"/>
      <c r="D131" s="19"/>
      <c r="E131" s="16"/>
      <c r="F131" s="16"/>
      <c r="G131" s="16"/>
      <c r="H131" s="17"/>
      <c r="I131" s="102"/>
      <c r="J131" s="121"/>
    </row>
    <row r="132" spans="1:10" ht="12.75" x14ac:dyDescent="0.2">
      <c r="A132" s="16"/>
      <c r="B132" s="16"/>
      <c r="C132" s="16"/>
      <c r="D132" s="19"/>
      <c r="E132" s="16"/>
      <c r="F132" s="16"/>
      <c r="G132" s="16"/>
      <c r="H132" s="17"/>
      <c r="I132" s="102"/>
      <c r="J132" s="121"/>
    </row>
    <row r="133" spans="1:10" ht="12.75" x14ac:dyDescent="0.2">
      <c r="A133" s="16"/>
      <c r="B133" s="16"/>
      <c r="C133" s="16"/>
      <c r="D133" s="19"/>
      <c r="E133" s="16"/>
      <c r="F133" s="16"/>
      <c r="G133" s="16"/>
      <c r="H133" s="17"/>
      <c r="I133" s="102"/>
      <c r="J133" s="121"/>
    </row>
    <row r="134" spans="1:10" ht="12.75" x14ac:dyDescent="0.2">
      <c r="A134" s="16"/>
      <c r="B134" s="16"/>
      <c r="C134" s="16"/>
      <c r="D134" s="19"/>
      <c r="E134" s="16"/>
      <c r="F134" s="16"/>
      <c r="G134" s="16"/>
      <c r="H134" s="17"/>
      <c r="I134" s="102"/>
      <c r="J134" s="121"/>
    </row>
    <row r="135" spans="1:10" ht="12.75" x14ac:dyDescent="0.2">
      <c r="A135" s="16"/>
      <c r="B135" s="16"/>
      <c r="C135" s="16"/>
      <c r="D135" s="19"/>
      <c r="E135" s="16"/>
      <c r="F135" s="16"/>
      <c r="G135" s="16"/>
      <c r="H135" s="17"/>
      <c r="I135" s="102"/>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113 A115 A119:A5000">
    <cfRule type="expression" dxfId="361" priority="320" stopIfTrue="1">
      <formula>$A107&lt;&gt;""</formula>
    </cfRule>
  </conditionalFormatting>
  <conditionalFormatting sqref="E1364:G1364 E1254:F1254 E1256:G1260">
    <cfRule type="expression" dxfId="360" priority="319" stopIfTrue="1">
      <formula>$A1254&lt;&gt;""</formula>
    </cfRule>
  </conditionalFormatting>
  <conditionalFormatting sqref="B4347:C4349">
    <cfRule type="expression" dxfId="359" priority="318" stopIfTrue="1">
      <formula>$A4347&lt;&gt;""</formula>
    </cfRule>
  </conditionalFormatting>
  <conditionalFormatting sqref="E4347:G4349 I4347:I4349">
    <cfRule type="expression" dxfId="358" priority="317" stopIfTrue="1">
      <formula>$A4347&lt;&gt;""</formula>
    </cfRule>
  </conditionalFormatting>
  <conditionalFormatting sqref="A4347:A4349">
    <cfRule type="expression" dxfId="357" priority="316" stopIfTrue="1">
      <formula>$A4347&lt;&gt;""</formula>
    </cfRule>
  </conditionalFormatting>
  <conditionalFormatting sqref="D1656:D4374">
    <cfRule type="expression" dxfId="356" priority="315" stopIfTrue="1">
      <formula>$A1656&lt;&gt;""</formula>
    </cfRule>
  </conditionalFormatting>
  <conditionalFormatting sqref="D4347:D4349">
    <cfRule type="expression" dxfId="355" priority="314" stopIfTrue="1">
      <formula>$A4347&lt;&gt;""</formula>
    </cfRule>
  </conditionalFormatting>
  <conditionalFormatting sqref="H4347:H4349">
    <cfRule type="expression" dxfId="354" priority="313" stopIfTrue="1">
      <formula>$A4347&lt;&gt;""</formula>
    </cfRule>
  </conditionalFormatting>
  <conditionalFormatting sqref="E1050:G1052 B1158:C1160 E1158:I1160 I1137:I1157 A1050:C1052 A1055:C1056 E1055:G1056">
    <cfRule type="expression" dxfId="353" priority="312" stopIfTrue="1">
      <formula>$A1050&lt;&gt;""</formula>
    </cfRule>
  </conditionalFormatting>
  <conditionalFormatting sqref="B1131:C1131">
    <cfRule type="expression" dxfId="352" priority="311" stopIfTrue="1">
      <formula>$A1131&lt;&gt;""</formula>
    </cfRule>
  </conditionalFormatting>
  <conditionalFormatting sqref="E1131:G1131">
    <cfRule type="expression" dxfId="351" priority="310" stopIfTrue="1">
      <formula>$A1131&lt;&gt;""</formula>
    </cfRule>
  </conditionalFormatting>
  <conditionalFormatting sqref="B113:I113 B115:I115 B119:I5000">
    <cfRule type="expression" dxfId="350" priority="309" stopIfTrue="1">
      <formula>$A113&lt;&gt;""</formula>
    </cfRule>
  </conditionalFormatting>
  <conditionalFormatting sqref="B150:C158 E150:I158">
    <cfRule type="expression" dxfId="349" priority="308" stopIfTrue="1">
      <formula>$A150&lt;&gt;""</formula>
    </cfRule>
  </conditionalFormatting>
  <conditionalFormatting sqref="H1162:I1162">
    <cfRule type="expression" dxfId="348" priority="307" stopIfTrue="1">
      <formula>$A1162&lt;&gt;""</formula>
    </cfRule>
  </conditionalFormatting>
  <conditionalFormatting sqref="E113:F113 E115:F115 E119:F5000">
    <cfRule type="expression" dxfId="347" priority="305" stopIfTrue="1">
      <formula>$A113&lt;&gt;""</formula>
    </cfRule>
  </conditionalFormatting>
  <conditionalFormatting sqref="A107:A113 A115 A119:A5000">
    <cfRule type="expression" dxfId="346" priority="306" stopIfTrue="1">
      <formula>$A107&lt;&gt;""</formula>
    </cfRule>
  </conditionalFormatting>
  <conditionalFormatting sqref="G228">
    <cfRule type="expression" dxfId="345" priority="304" stopIfTrue="1">
      <formula>$A228&lt;&gt;""</formula>
    </cfRule>
  </conditionalFormatting>
  <conditionalFormatting sqref="E1162:G1162">
    <cfRule type="expression" dxfId="344" priority="303" stopIfTrue="1">
      <formula>$A1162&lt;&gt;""</formula>
    </cfRule>
  </conditionalFormatting>
  <conditionalFormatting sqref="D1133:D1136">
    <cfRule type="expression" dxfId="343" priority="302" stopIfTrue="1">
      <formula>$A1133&lt;&gt;""</formula>
    </cfRule>
  </conditionalFormatting>
  <conditionalFormatting sqref="G1133:G1136">
    <cfRule type="expression" dxfId="342" priority="301" stopIfTrue="1">
      <formula>$A1133&lt;&gt;""</formula>
    </cfRule>
  </conditionalFormatting>
  <conditionalFormatting sqref="E1133:F1136">
    <cfRule type="expression" dxfId="341" priority="300" stopIfTrue="1">
      <formula>$A1133&lt;&gt;""</formula>
    </cfRule>
  </conditionalFormatting>
  <conditionalFormatting sqref="B1133:C1136">
    <cfRule type="expression" dxfId="340" priority="299" stopIfTrue="1">
      <formula>$A1133&lt;&gt;""</formula>
    </cfRule>
  </conditionalFormatting>
  <conditionalFormatting sqref="D1303:D1306 D1316:D1326 D1309:D1314">
    <cfRule type="expression" dxfId="339" priority="298" stopIfTrue="1">
      <formula>$A1303&lt;&gt;""</formula>
    </cfRule>
  </conditionalFormatting>
  <conditionalFormatting sqref="G1303:G1306 G1316:G1326 G1309:G1314">
    <cfRule type="expression" dxfId="338" priority="297" stopIfTrue="1">
      <formula>$A1303&lt;&gt;""</formula>
    </cfRule>
  </conditionalFormatting>
  <conditionalFormatting sqref="E1303:F1306 E1316:F1326 E1309:F1314">
    <cfRule type="expression" dxfId="337" priority="296" stopIfTrue="1">
      <formula>$A1303&lt;&gt;""</formula>
    </cfRule>
  </conditionalFormatting>
  <conditionalFormatting sqref="B1303:C1306 B1316:C1326 B1309:C1314">
    <cfRule type="expression" dxfId="336" priority="295" stopIfTrue="1">
      <formula>$A1303&lt;&gt;""</formula>
    </cfRule>
  </conditionalFormatting>
  <conditionalFormatting sqref="D1163">
    <cfRule type="expression" dxfId="335" priority="294" stopIfTrue="1">
      <formula>$A1163&lt;&gt;""</formula>
    </cfRule>
  </conditionalFormatting>
  <conditionalFormatting sqref="E1163:G1163">
    <cfRule type="expression" dxfId="334" priority="293" stopIfTrue="1">
      <formula>$A1163&lt;&gt;""</formula>
    </cfRule>
  </conditionalFormatting>
  <conditionalFormatting sqref="B1163:C1163">
    <cfRule type="expression" dxfId="333" priority="292" stopIfTrue="1">
      <formula>$A1163&lt;&gt;""</formula>
    </cfRule>
  </conditionalFormatting>
  <conditionalFormatting sqref="B411:H420">
    <cfRule type="expression" dxfId="332" priority="291" stopIfTrue="1">
      <formula>$A411&lt;&gt;""</formula>
    </cfRule>
  </conditionalFormatting>
  <conditionalFormatting sqref="B242:H242 B243:D247">
    <cfRule type="expression" dxfId="331" priority="290" stopIfTrue="1">
      <formula>$A242&lt;&gt;""</formula>
    </cfRule>
  </conditionalFormatting>
  <conditionalFormatting sqref="E1365:F1367">
    <cfRule type="expression" dxfId="330" priority="287" stopIfTrue="1">
      <formula>$A1365&lt;&gt;""</formula>
    </cfRule>
  </conditionalFormatting>
  <conditionalFormatting sqref="D1365:D1367">
    <cfRule type="expression" dxfId="329" priority="289" stopIfTrue="1">
      <formula>$A1365&lt;&gt;""</formula>
    </cfRule>
  </conditionalFormatting>
  <conditionalFormatting sqref="G1365:G1367">
    <cfRule type="expression" dxfId="328" priority="288" stopIfTrue="1">
      <formula>$A1365&lt;&gt;""</formula>
    </cfRule>
  </conditionalFormatting>
  <conditionalFormatting sqref="B645:H645">
    <cfRule type="expression" dxfId="327" priority="286" stopIfTrue="1">
      <formula>$A645&lt;&gt;""</formula>
    </cfRule>
  </conditionalFormatting>
  <conditionalFormatting sqref="H1454:H1458">
    <cfRule type="expression" dxfId="326" priority="285" stopIfTrue="1">
      <formula>$A1454&lt;&gt;""</formula>
    </cfRule>
  </conditionalFormatting>
  <conditionalFormatting sqref="D1454:D1458">
    <cfRule type="expression" dxfId="325" priority="284" stopIfTrue="1">
      <formula>$A1454&lt;&gt;""</formula>
    </cfRule>
  </conditionalFormatting>
  <conditionalFormatting sqref="G1454:G1458">
    <cfRule type="expression" dxfId="324" priority="283" stopIfTrue="1">
      <formula>$A1454&lt;&gt;""</formula>
    </cfRule>
  </conditionalFormatting>
  <conditionalFormatting sqref="E1454:F1458">
    <cfRule type="expression" dxfId="323" priority="282" stopIfTrue="1">
      <formula>$A1454&lt;&gt;""</formula>
    </cfRule>
  </conditionalFormatting>
  <conditionalFormatting sqref="B1454:C1458">
    <cfRule type="expression" dxfId="322" priority="281" stopIfTrue="1">
      <formula>$A1454&lt;&gt;""</formula>
    </cfRule>
  </conditionalFormatting>
  <conditionalFormatting sqref="E170:H172 E173:F174 H173:H174">
    <cfRule type="expression" dxfId="321" priority="280" stopIfTrue="1">
      <formula>$A170&lt;&gt;""</formula>
    </cfRule>
  </conditionalFormatting>
  <conditionalFormatting sqref="G243:H246">
    <cfRule type="expression" dxfId="320" priority="279" stopIfTrue="1">
      <formula>$A243&lt;&gt;""</formula>
    </cfRule>
  </conditionalFormatting>
  <conditionalFormatting sqref="E243:F246">
    <cfRule type="expression" dxfId="319" priority="278" stopIfTrue="1">
      <formula>$A243&lt;&gt;""</formula>
    </cfRule>
  </conditionalFormatting>
  <conditionalFormatting sqref="G173:G174">
    <cfRule type="expression" dxfId="318" priority="277" stopIfTrue="1">
      <formula>$A173&lt;&gt;""</formula>
    </cfRule>
  </conditionalFormatting>
  <conditionalFormatting sqref="B175:H189 H190:H227 B190:D227">
    <cfRule type="expression" dxfId="317" priority="276" stopIfTrue="1">
      <formula>$A175&lt;&gt;""</formula>
    </cfRule>
  </conditionalFormatting>
  <conditionalFormatting sqref="H1139:H1140">
    <cfRule type="expression" dxfId="316" priority="275" stopIfTrue="1">
      <formula>$A1139&lt;&gt;""</formula>
    </cfRule>
  </conditionalFormatting>
  <conditionalFormatting sqref="B1168:G1168">
    <cfRule type="expression" dxfId="315" priority="274" stopIfTrue="1">
      <formula>$A1168&lt;&gt;""</formula>
    </cfRule>
  </conditionalFormatting>
  <conditionalFormatting sqref="D1139:D1140">
    <cfRule type="expression" dxfId="314" priority="273" stopIfTrue="1">
      <formula>$A1139&lt;&gt;""</formula>
    </cfRule>
  </conditionalFormatting>
  <conditionalFormatting sqref="B1139:C1140">
    <cfRule type="expression" dxfId="313" priority="272" stopIfTrue="1">
      <formula>$A1139&lt;&gt;""</formula>
    </cfRule>
  </conditionalFormatting>
  <conditionalFormatting sqref="G1139:G1140">
    <cfRule type="expression" dxfId="312" priority="271" stopIfTrue="1">
      <formula>$A1139&lt;&gt;""</formula>
    </cfRule>
  </conditionalFormatting>
  <conditionalFormatting sqref="E1139:F1140">
    <cfRule type="expression" dxfId="311" priority="270" stopIfTrue="1">
      <formula>$A1139&lt;&gt;""</formula>
    </cfRule>
  </conditionalFormatting>
  <conditionalFormatting sqref="D1370:D1371 H1370:H1376">
    <cfRule type="expression" dxfId="310" priority="265" stopIfTrue="1">
      <formula>$A1370&lt;&gt;""</formula>
    </cfRule>
  </conditionalFormatting>
  <conditionalFormatting sqref="D1141 H1141:H1148 D1144">
    <cfRule type="expression" dxfId="309" priority="269" stopIfTrue="1">
      <formula>$A1141&lt;&gt;""</formula>
    </cfRule>
  </conditionalFormatting>
  <conditionalFormatting sqref="G1370:G1376">
    <cfRule type="expression" dxfId="308" priority="264" stopIfTrue="1">
      <formula>$A1370&lt;&gt;""</formula>
    </cfRule>
  </conditionalFormatting>
  <conditionalFormatting sqref="G1141 G1144">
    <cfRule type="expression" dxfId="307" priority="268" stopIfTrue="1">
      <formula>$A1141&lt;&gt;""</formula>
    </cfRule>
  </conditionalFormatting>
  <conditionalFormatting sqref="E1141:F1141 E1144:F1144">
    <cfRule type="expression" dxfId="306" priority="267" stopIfTrue="1">
      <formula>$A1141&lt;&gt;""</formula>
    </cfRule>
  </conditionalFormatting>
  <conditionalFormatting sqref="B1141:C1141 B1144:C1144">
    <cfRule type="expression" dxfId="305" priority="266" stopIfTrue="1">
      <formula>$A1141&lt;&gt;""</formula>
    </cfRule>
  </conditionalFormatting>
  <conditionalFormatting sqref="B1370:C1371">
    <cfRule type="expression" dxfId="304" priority="263" stopIfTrue="1">
      <formula>$A1370&lt;&gt;""</formula>
    </cfRule>
  </conditionalFormatting>
  <conditionalFormatting sqref="E1370:F1376">
    <cfRule type="expression" dxfId="303" priority="262" stopIfTrue="1">
      <formula>$A1370&lt;&gt;""</formula>
    </cfRule>
  </conditionalFormatting>
  <conditionalFormatting sqref="B1053:G1053">
    <cfRule type="expression" dxfId="302" priority="261" stopIfTrue="1">
      <formula>$A1053&lt;&gt;""</formula>
    </cfRule>
  </conditionalFormatting>
  <conditionalFormatting sqref="B1169:G1169 B1172:G1176">
    <cfRule type="expression" dxfId="301" priority="260" stopIfTrue="1">
      <formula>$A1169&lt;&gt;""</formula>
    </cfRule>
  </conditionalFormatting>
  <conditionalFormatting sqref="E476:G477 G475">
    <cfRule type="expression" dxfId="300" priority="259" stopIfTrue="1">
      <formula>$A475&lt;&gt;""</formula>
    </cfRule>
  </conditionalFormatting>
  <conditionalFormatting sqref="D475:D477">
    <cfRule type="expression" dxfId="299" priority="258" stopIfTrue="1">
      <formula>$A475&lt;&gt;""</formula>
    </cfRule>
  </conditionalFormatting>
  <conditionalFormatting sqref="B475:C477">
    <cfRule type="expression" dxfId="298" priority="257" stopIfTrue="1">
      <formula>$A475&lt;&gt;""</formula>
    </cfRule>
  </conditionalFormatting>
  <conditionalFormatting sqref="D1453">
    <cfRule type="expression" dxfId="297" priority="256" stopIfTrue="1">
      <formula>$A1453&lt;&gt;""</formula>
    </cfRule>
  </conditionalFormatting>
  <conditionalFormatting sqref="G1453">
    <cfRule type="expression" dxfId="296" priority="255" stopIfTrue="1">
      <formula>$A1453&lt;&gt;""</formula>
    </cfRule>
  </conditionalFormatting>
  <conditionalFormatting sqref="E1453:F1453">
    <cfRule type="expression" dxfId="295" priority="254" stopIfTrue="1">
      <formula>$A1453&lt;&gt;""</formula>
    </cfRule>
  </conditionalFormatting>
  <conditionalFormatting sqref="B1453:C1453">
    <cfRule type="expression" dxfId="294" priority="253" stopIfTrue="1">
      <formula>$A1453&lt;&gt;""</formula>
    </cfRule>
  </conditionalFormatting>
  <conditionalFormatting sqref="B457:G458">
    <cfRule type="expression" dxfId="293" priority="252" stopIfTrue="1">
      <formula>$A457&lt;&gt;""</formula>
    </cfRule>
  </conditionalFormatting>
  <conditionalFormatting sqref="D1165 D1167">
    <cfRule type="expression" dxfId="292" priority="251" stopIfTrue="1">
      <formula>$A1165&lt;&gt;""</formula>
    </cfRule>
  </conditionalFormatting>
  <conditionalFormatting sqref="B1165:C1165 E1165:H1165 E1167:H1167 B1167:C1167">
    <cfRule type="expression" dxfId="291" priority="250" stopIfTrue="1">
      <formula>$A1165&lt;&gt;""</formula>
    </cfRule>
  </conditionalFormatting>
  <conditionalFormatting sqref="B1082:G1082">
    <cfRule type="expression" dxfId="290" priority="249" stopIfTrue="1">
      <formula>$A1082&lt;&gt;""</formula>
    </cfRule>
  </conditionalFormatting>
  <conditionalFormatting sqref="H1054">
    <cfRule type="expression" dxfId="289" priority="248" stopIfTrue="1">
      <formula>$A1054&lt;&gt;""</formula>
    </cfRule>
  </conditionalFormatting>
  <conditionalFormatting sqref="B1054:G1054">
    <cfRule type="expression" dxfId="288" priority="247" stopIfTrue="1">
      <formula>$A1054&lt;&gt;""</formula>
    </cfRule>
  </conditionalFormatting>
  <conditionalFormatting sqref="H1290:H1297 H1300:H1301">
    <cfRule type="expression" dxfId="287" priority="246" stopIfTrue="1">
      <formula>$A1290&lt;&gt;""</formula>
    </cfRule>
  </conditionalFormatting>
  <conditionalFormatting sqref="E1300:F1301 E1293:F1297">
    <cfRule type="expression" dxfId="286" priority="245" stopIfTrue="1">
      <formula>$A1293&lt;&gt;""</formula>
    </cfRule>
  </conditionalFormatting>
  <conditionalFormatting sqref="B1290:D1290">
    <cfRule type="expression" dxfId="285" priority="244" stopIfTrue="1">
      <formula>$A1290&lt;&gt;""</formula>
    </cfRule>
  </conditionalFormatting>
  <conditionalFormatting sqref="E1290:G1290 G1300:G1301 G1293:G1297">
    <cfRule type="expression" dxfId="284" priority="243" stopIfTrue="1">
      <formula>$A1290&lt;&gt;""</formula>
    </cfRule>
  </conditionalFormatting>
  <conditionalFormatting sqref="D1293:D1297 D1300:D1301">
    <cfRule type="expression" dxfId="283" priority="242" stopIfTrue="1">
      <formula>$A1293&lt;&gt;""</formula>
    </cfRule>
  </conditionalFormatting>
  <conditionalFormatting sqref="B1293:C1297 B1300:C1301">
    <cfRule type="expression" dxfId="282" priority="241" stopIfTrue="1">
      <formula>$A1293&lt;&gt;""</formula>
    </cfRule>
  </conditionalFormatting>
  <conditionalFormatting sqref="D1361 H1361:H1363">
    <cfRule type="expression" dxfId="281" priority="240" stopIfTrue="1">
      <formula>$A1361&lt;&gt;""</formula>
    </cfRule>
  </conditionalFormatting>
  <conditionalFormatting sqref="G1361">
    <cfRule type="expression" dxfId="280" priority="239" stopIfTrue="1">
      <formula>$A1361&lt;&gt;""</formula>
    </cfRule>
  </conditionalFormatting>
  <conditionalFormatting sqref="B1361:C1361">
    <cfRule type="expression" dxfId="279" priority="238" stopIfTrue="1">
      <formula>$A1361&lt;&gt;""</formula>
    </cfRule>
  </conditionalFormatting>
  <conditionalFormatting sqref="E1361:F1361">
    <cfRule type="expression" dxfId="278" priority="237" stopIfTrue="1">
      <formula>$A1361&lt;&gt;""</formula>
    </cfRule>
  </conditionalFormatting>
  <conditionalFormatting sqref="B1166:H1166">
    <cfRule type="expression" dxfId="277" priority="236" stopIfTrue="1">
      <formula>$A1166&lt;&gt;""</formula>
    </cfRule>
  </conditionalFormatting>
  <conditionalFormatting sqref="H1161">
    <cfRule type="expression" dxfId="276" priority="235" stopIfTrue="1">
      <formula>$A1161&lt;&gt;""</formula>
    </cfRule>
  </conditionalFormatting>
  <conditionalFormatting sqref="D1161">
    <cfRule type="expression" dxfId="275" priority="234" stopIfTrue="1">
      <formula>$A1161&lt;&gt;""</formula>
    </cfRule>
  </conditionalFormatting>
  <conditionalFormatting sqref="E1161:G1161">
    <cfRule type="expression" dxfId="274" priority="233" stopIfTrue="1">
      <formula>$A1161&lt;&gt;""</formula>
    </cfRule>
  </conditionalFormatting>
  <conditionalFormatting sqref="B1161:C1161">
    <cfRule type="expression" dxfId="273" priority="232" stopIfTrue="1">
      <formula>$A1161&lt;&gt;""</formula>
    </cfRule>
  </conditionalFormatting>
  <conditionalFormatting sqref="H1406">
    <cfRule type="expression" dxfId="272" priority="231" stopIfTrue="1">
      <formula>$A1406&lt;&gt;""</formula>
    </cfRule>
  </conditionalFormatting>
  <conditionalFormatting sqref="E1406:G1406">
    <cfRule type="expression" dxfId="271" priority="230" stopIfTrue="1">
      <formula>$A1406&lt;&gt;""</formula>
    </cfRule>
  </conditionalFormatting>
  <conditionalFormatting sqref="D1406">
    <cfRule type="expression" dxfId="270" priority="229" stopIfTrue="1">
      <formula>$A1406&lt;&gt;""</formula>
    </cfRule>
  </conditionalFormatting>
  <conditionalFormatting sqref="B1406:C1406">
    <cfRule type="expression" dxfId="269" priority="228" stopIfTrue="1">
      <formula>$A1406&lt;&gt;""</formula>
    </cfRule>
  </conditionalFormatting>
  <conditionalFormatting sqref="H1410:H1411 B1410:D1411">
    <cfRule type="expression" dxfId="268" priority="227" stopIfTrue="1">
      <formula>$A1410&lt;&gt;""</formula>
    </cfRule>
  </conditionalFormatting>
  <conditionalFormatting sqref="E1410:G1411">
    <cfRule type="expression" dxfId="267" priority="226" stopIfTrue="1">
      <formula>$A1410&lt;&gt;""</formula>
    </cfRule>
  </conditionalFormatting>
  <conditionalFormatting sqref="H1164">
    <cfRule type="expression" dxfId="266" priority="225" stopIfTrue="1">
      <formula>$A1164&lt;&gt;""</formula>
    </cfRule>
  </conditionalFormatting>
  <conditionalFormatting sqref="B1164:G1164">
    <cfRule type="expression" dxfId="265" priority="224" stopIfTrue="1">
      <formula>$A1164&lt;&gt;""</formula>
    </cfRule>
  </conditionalFormatting>
  <conditionalFormatting sqref="G489 B478:G483">
    <cfRule type="expression" dxfId="264" priority="223" stopIfTrue="1">
      <formula>$A478&lt;&gt;""</formula>
    </cfRule>
  </conditionalFormatting>
  <conditionalFormatting sqref="G1254">
    <cfRule type="expression" dxfId="263" priority="222" stopIfTrue="1">
      <formula>$A1254&lt;&gt;""</formula>
    </cfRule>
  </conditionalFormatting>
  <conditionalFormatting sqref="E1114:F1114">
    <cfRule type="expression" dxfId="262" priority="221" stopIfTrue="1">
      <formula>$A1114&lt;&gt;""</formula>
    </cfRule>
  </conditionalFormatting>
  <conditionalFormatting sqref="D1114">
    <cfRule type="expression" dxfId="261" priority="220" stopIfTrue="1">
      <formula>$A1114&lt;&gt;""</formula>
    </cfRule>
  </conditionalFormatting>
  <conditionalFormatting sqref="B1114:C1114">
    <cfRule type="expression" dxfId="260" priority="219" stopIfTrue="1">
      <formula>$A1114&lt;&gt;""</formula>
    </cfRule>
  </conditionalFormatting>
  <conditionalFormatting sqref="D1372:D1376">
    <cfRule type="expression" dxfId="259" priority="218" stopIfTrue="1">
      <formula>$A1372&lt;&gt;""</formula>
    </cfRule>
  </conditionalFormatting>
  <conditionalFormatting sqref="B1372:C1376">
    <cfRule type="expression" dxfId="258" priority="217" stopIfTrue="1">
      <formula>$A1372&lt;&gt;""</formula>
    </cfRule>
  </conditionalFormatting>
  <conditionalFormatting sqref="G1145:G1148">
    <cfRule type="expression" dxfId="257" priority="216" stopIfTrue="1">
      <formula>$A1145&lt;&gt;""</formula>
    </cfRule>
  </conditionalFormatting>
  <conditionalFormatting sqref="D1145:D1148">
    <cfRule type="expression" dxfId="256" priority="215" stopIfTrue="1">
      <formula>$A1145&lt;&gt;""</formula>
    </cfRule>
  </conditionalFormatting>
  <conditionalFormatting sqref="E1145:F1148">
    <cfRule type="expression" dxfId="255" priority="214" stopIfTrue="1">
      <formula>$A1145&lt;&gt;""</formula>
    </cfRule>
  </conditionalFormatting>
  <conditionalFormatting sqref="B1145:C1148">
    <cfRule type="expression" dxfId="254" priority="213" stopIfTrue="1">
      <formula>$A1145&lt;&gt;""</formula>
    </cfRule>
  </conditionalFormatting>
  <conditionalFormatting sqref="D1132">
    <cfRule type="expression" dxfId="253" priority="212" stopIfTrue="1">
      <formula>$A1132&lt;&gt;""</formula>
    </cfRule>
  </conditionalFormatting>
  <conditionalFormatting sqref="G1132">
    <cfRule type="expression" dxfId="252" priority="211" stopIfTrue="1">
      <formula>$A1132&lt;&gt;""</formula>
    </cfRule>
  </conditionalFormatting>
  <conditionalFormatting sqref="E1132:F1132">
    <cfRule type="expression" dxfId="251" priority="210" stopIfTrue="1">
      <formula>$A1132&lt;&gt;""</formula>
    </cfRule>
  </conditionalFormatting>
  <conditionalFormatting sqref="B1132:C1132">
    <cfRule type="expression" dxfId="250" priority="209" stopIfTrue="1">
      <formula>$A1132&lt;&gt;""</formula>
    </cfRule>
  </conditionalFormatting>
  <conditionalFormatting sqref="H1360">
    <cfRule type="expression" dxfId="249" priority="208" stopIfTrue="1">
      <formula>$A1360&lt;&gt;""</formula>
    </cfRule>
  </conditionalFormatting>
  <conditionalFormatting sqref="D1360">
    <cfRule type="expression" dxfId="248" priority="207" stopIfTrue="1">
      <formula>$A1360&lt;&gt;""</formula>
    </cfRule>
  </conditionalFormatting>
  <conditionalFormatting sqref="G1360">
    <cfRule type="expression" dxfId="247" priority="206" stopIfTrue="1">
      <formula>$A1360&lt;&gt;""</formula>
    </cfRule>
  </conditionalFormatting>
  <conditionalFormatting sqref="E1360:F1360">
    <cfRule type="expression" dxfId="246" priority="205" stopIfTrue="1">
      <formula>$A1360&lt;&gt;""</formula>
    </cfRule>
  </conditionalFormatting>
  <conditionalFormatting sqref="B1360:C1360">
    <cfRule type="expression" dxfId="245" priority="204" stopIfTrue="1">
      <formula>$A1360&lt;&gt;""</formula>
    </cfRule>
  </conditionalFormatting>
  <conditionalFormatting sqref="B489:F489 B490:D496">
    <cfRule type="expression" dxfId="244" priority="203" stopIfTrue="1">
      <formula>$A489&lt;&gt;""</formula>
    </cfRule>
  </conditionalFormatting>
  <conditionalFormatting sqref="H484:H488 B484:D488">
    <cfRule type="expression" dxfId="243" priority="202" stopIfTrue="1">
      <formula>$A484&lt;&gt;""</formula>
    </cfRule>
  </conditionalFormatting>
  <conditionalFormatting sqref="G487:G488 E484:G486">
    <cfRule type="expression" dxfId="242" priority="201" stopIfTrue="1">
      <formula>$A484&lt;&gt;""</formula>
    </cfRule>
  </conditionalFormatting>
  <conditionalFormatting sqref="D1138 H1138">
    <cfRule type="expression" dxfId="241" priority="200" stopIfTrue="1">
      <formula>$A1138&lt;&gt;""</formula>
    </cfRule>
  </conditionalFormatting>
  <conditionalFormatting sqref="G1138">
    <cfRule type="expression" dxfId="240" priority="199" stopIfTrue="1">
      <formula>$A1138&lt;&gt;""</formula>
    </cfRule>
  </conditionalFormatting>
  <conditionalFormatting sqref="E1138:F1138">
    <cfRule type="expression" dxfId="239" priority="198" stopIfTrue="1">
      <formula>$A1138&lt;&gt;""</formula>
    </cfRule>
  </conditionalFormatting>
  <conditionalFormatting sqref="B1138:C1138">
    <cfRule type="expression" dxfId="238" priority="197" stopIfTrue="1">
      <formula>$A1138&lt;&gt;""</formula>
    </cfRule>
  </conditionalFormatting>
  <conditionalFormatting sqref="D1369 H1369">
    <cfRule type="expression" dxfId="237" priority="196" stopIfTrue="1">
      <formula>$A1369&lt;&gt;""</formula>
    </cfRule>
  </conditionalFormatting>
  <conditionalFormatting sqref="G1369">
    <cfRule type="expression" dxfId="236" priority="195" stopIfTrue="1">
      <formula>$A1369&lt;&gt;""</formula>
    </cfRule>
  </conditionalFormatting>
  <conditionalFormatting sqref="E1369:F1369">
    <cfRule type="expression" dxfId="235" priority="194" stopIfTrue="1">
      <formula>$A1369&lt;&gt;""</formula>
    </cfRule>
  </conditionalFormatting>
  <conditionalFormatting sqref="B1369:C1369">
    <cfRule type="expression" dxfId="234" priority="193" stopIfTrue="1">
      <formula>$A1369&lt;&gt;""</formula>
    </cfRule>
  </conditionalFormatting>
  <conditionalFormatting sqref="H1298:H1299">
    <cfRule type="expression" dxfId="233" priority="192" stopIfTrue="1">
      <formula>$A1298&lt;&gt;""</formula>
    </cfRule>
  </conditionalFormatting>
  <conditionalFormatting sqref="D1298:D1299">
    <cfRule type="expression" dxfId="232" priority="191" stopIfTrue="1">
      <formula>$A1298&lt;&gt;""</formula>
    </cfRule>
  </conditionalFormatting>
  <conditionalFormatting sqref="G1298:G1299">
    <cfRule type="expression" dxfId="231" priority="190" stopIfTrue="1">
      <formula>$A1298&lt;&gt;""</formula>
    </cfRule>
  </conditionalFormatting>
  <conditionalFormatting sqref="E1298:F1299">
    <cfRule type="expression" dxfId="230" priority="189" stopIfTrue="1">
      <formula>$A1298&lt;&gt;""</formula>
    </cfRule>
  </conditionalFormatting>
  <conditionalFormatting sqref="B1298:C1299">
    <cfRule type="expression" dxfId="229" priority="188" stopIfTrue="1">
      <formula>$A1298&lt;&gt;""</formula>
    </cfRule>
  </conditionalFormatting>
  <conditionalFormatting sqref="H1412">
    <cfRule type="expression" dxfId="228" priority="187" stopIfTrue="1">
      <formula>$A1412&lt;&gt;""</formula>
    </cfRule>
  </conditionalFormatting>
  <conditionalFormatting sqref="D1412">
    <cfRule type="expression" dxfId="227" priority="186" stopIfTrue="1">
      <formula>$A1412&lt;&gt;""</formula>
    </cfRule>
  </conditionalFormatting>
  <conditionalFormatting sqref="G1412">
    <cfRule type="expression" dxfId="226" priority="185" stopIfTrue="1">
      <formula>$A1412&lt;&gt;""</formula>
    </cfRule>
  </conditionalFormatting>
  <conditionalFormatting sqref="E1412:F1412">
    <cfRule type="expression" dxfId="225" priority="184" stopIfTrue="1">
      <formula>$A1412&lt;&gt;""</formula>
    </cfRule>
  </conditionalFormatting>
  <conditionalFormatting sqref="B1412:C1412">
    <cfRule type="expression" dxfId="224" priority="183" stopIfTrue="1">
      <formula>$A1412&lt;&gt;""</formula>
    </cfRule>
  </conditionalFormatting>
  <conditionalFormatting sqref="B1177:G1193">
    <cfRule type="expression" dxfId="223" priority="182" stopIfTrue="1">
      <formula>$A1177&lt;&gt;""</formula>
    </cfRule>
  </conditionalFormatting>
  <conditionalFormatting sqref="B1271:H1271 H1272:H1288">
    <cfRule type="expression" dxfId="222" priority="181" stopIfTrue="1">
      <formula>$A1271&lt;&gt;""</formula>
    </cfRule>
  </conditionalFormatting>
  <conditionalFormatting sqref="E247:H247">
    <cfRule type="expression" dxfId="221" priority="180" stopIfTrue="1">
      <formula>$A247&lt;&gt;""</formula>
    </cfRule>
  </conditionalFormatting>
  <conditionalFormatting sqref="E490:G496">
    <cfRule type="expression" dxfId="220" priority="179" stopIfTrue="1">
      <formula>$A490&lt;&gt;""</formula>
    </cfRule>
  </conditionalFormatting>
  <conditionalFormatting sqref="B1272:G1274 G1275:G1288 B1275:D1288">
    <cfRule type="expression" dxfId="219" priority="178" stopIfTrue="1">
      <formula>$A1272&lt;&gt;""</formula>
    </cfRule>
  </conditionalFormatting>
  <conditionalFormatting sqref="B1137:H1137">
    <cfRule type="expression" dxfId="218" priority="177" stopIfTrue="1">
      <formula>$A1137&lt;&gt;""</formula>
    </cfRule>
  </conditionalFormatting>
  <conditionalFormatting sqref="B1368:H1368">
    <cfRule type="expression" dxfId="217" priority="176" stopIfTrue="1">
      <formula>$A1368&lt;&gt;""</formula>
    </cfRule>
  </conditionalFormatting>
  <conditionalFormatting sqref="H248">
    <cfRule type="expression" dxfId="216" priority="175" stopIfTrue="1">
      <formula>$A248&lt;&gt;""</formula>
    </cfRule>
  </conditionalFormatting>
  <conditionalFormatting sqref="E474:F474">
    <cfRule type="expression" dxfId="215" priority="174" stopIfTrue="1">
      <formula>$A474&lt;&gt;""</formula>
    </cfRule>
  </conditionalFormatting>
  <conditionalFormatting sqref="G474">
    <cfRule type="expression" dxfId="214" priority="173" stopIfTrue="1">
      <formula>$A474&lt;&gt;""</formula>
    </cfRule>
  </conditionalFormatting>
  <conditionalFormatting sqref="D474">
    <cfRule type="expression" dxfId="213" priority="172" stopIfTrue="1">
      <formula>$A474&lt;&gt;""</formula>
    </cfRule>
  </conditionalFormatting>
  <conditionalFormatting sqref="B474:C474">
    <cfRule type="expression" dxfId="212" priority="171" stopIfTrue="1">
      <formula>$A474&lt;&gt;""</formula>
    </cfRule>
  </conditionalFormatting>
  <conditionalFormatting sqref="H472:H473">
    <cfRule type="expression" dxfId="211" priority="170" stopIfTrue="1">
      <formula>$A472&lt;&gt;""</formula>
    </cfRule>
  </conditionalFormatting>
  <conditionalFormatting sqref="E472:G473">
    <cfRule type="expression" dxfId="210" priority="169" stopIfTrue="1">
      <formula>$A472&lt;&gt;""</formula>
    </cfRule>
  </conditionalFormatting>
  <conditionalFormatting sqref="D472:D473">
    <cfRule type="expression" dxfId="209" priority="168" stopIfTrue="1">
      <formula>$A472&lt;&gt;""</formula>
    </cfRule>
  </conditionalFormatting>
  <conditionalFormatting sqref="B472:C473">
    <cfRule type="expression" dxfId="208" priority="167" stopIfTrue="1">
      <formula>$A472&lt;&gt;""</formula>
    </cfRule>
  </conditionalFormatting>
  <conditionalFormatting sqref="E475:F475">
    <cfRule type="expression" dxfId="207" priority="166" stopIfTrue="1">
      <formula>$A475&lt;&gt;""</formula>
    </cfRule>
  </conditionalFormatting>
  <conditionalFormatting sqref="E190:F190">
    <cfRule type="expression" dxfId="206" priority="161" stopIfTrue="1">
      <formula>$A190&lt;&gt;""</formula>
    </cfRule>
  </conditionalFormatting>
  <conditionalFormatting sqref="H1110">
    <cfRule type="expression" dxfId="205" priority="165" stopIfTrue="1">
      <formula>$A1110&lt;&gt;""</formula>
    </cfRule>
  </conditionalFormatting>
  <conditionalFormatting sqref="D1110">
    <cfRule type="expression" dxfId="204" priority="164" stopIfTrue="1">
      <formula>$A1110&lt;&gt;""</formula>
    </cfRule>
  </conditionalFormatting>
  <conditionalFormatting sqref="B1110:C1110">
    <cfRule type="expression" dxfId="203" priority="163" stopIfTrue="1">
      <formula>$A1110&lt;&gt;""</formula>
    </cfRule>
  </conditionalFormatting>
  <conditionalFormatting sqref="G1110">
    <cfRule type="expression" dxfId="202" priority="162" stopIfTrue="1">
      <formula>$A1110&lt;&gt;""</formula>
    </cfRule>
  </conditionalFormatting>
  <conditionalFormatting sqref="G190">
    <cfRule type="expression" dxfId="201" priority="160" stopIfTrue="1">
      <formula>$A190&lt;&gt;""</formula>
    </cfRule>
  </conditionalFormatting>
  <conditionalFormatting sqref="E191:G194">
    <cfRule type="expression" dxfId="200" priority="159" stopIfTrue="1">
      <formula>$A191&lt;&gt;""</formula>
    </cfRule>
  </conditionalFormatting>
  <conditionalFormatting sqref="E1275:F1288">
    <cfRule type="expression" dxfId="199" priority="158" stopIfTrue="1">
      <formula>$A1275&lt;&gt;""</formula>
    </cfRule>
  </conditionalFormatting>
  <conditionalFormatting sqref="E487:F488">
    <cfRule type="expression" dxfId="198" priority="157" stopIfTrue="1">
      <formula>$A487&lt;&gt;""</formula>
    </cfRule>
  </conditionalFormatting>
  <conditionalFormatting sqref="E248:F248">
    <cfRule type="expression" dxfId="197" priority="156" stopIfTrue="1">
      <formula>$A248&lt;&gt;""</formula>
    </cfRule>
  </conditionalFormatting>
  <conditionalFormatting sqref="G248">
    <cfRule type="expression" dxfId="196" priority="155" stopIfTrue="1">
      <formula>$A248&lt;&gt;""</formula>
    </cfRule>
  </conditionalFormatting>
  <conditionalFormatting sqref="E195:G195">
    <cfRule type="expression" dxfId="195" priority="154" stopIfTrue="1">
      <formula>$A195&lt;&gt;""</formula>
    </cfRule>
  </conditionalFormatting>
  <conditionalFormatting sqref="H1255 B1255:D1255">
    <cfRule type="expression" dxfId="194" priority="153" stopIfTrue="1">
      <formula>$A1255&lt;&gt;""</formula>
    </cfRule>
  </conditionalFormatting>
  <conditionalFormatting sqref="E1255:G1255">
    <cfRule type="expression" dxfId="193" priority="152" stopIfTrue="1">
      <formula>$A1255&lt;&gt;""</formula>
    </cfRule>
  </conditionalFormatting>
  <conditionalFormatting sqref="E1393:F1402">
    <cfRule type="expression" dxfId="192" priority="151" stopIfTrue="1">
      <formula>$A1393&lt;&gt;""</formula>
    </cfRule>
  </conditionalFormatting>
  <conditionalFormatting sqref="E196:F197">
    <cfRule type="expression" dxfId="191" priority="150" stopIfTrue="1">
      <formula>$A196&lt;&gt;""</formula>
    </cfRule>
  </conditionalFormatting>
  <conditionalFormatting sqref="G196:G197">
    <cfRule type="expression" dxfId="190" priority="149" stopIfTrue="1">
      <formula>$A196&lt;&gt;""</formula>
    </cfRule>
  </conditionalFormatting>
  <conditionalFormatting sqref="E198:G199 E200:F204">
    <cfRule type="expression" dxfId="189" priority="148" stopIfTrue="1">
      <formula>$A198&lt;&gt;""</formula>
    </cfRule>
  </conditionalFormatting>
  <conditionalFormatting sqref="G200">
    <cfRule type="expression" dxfId="188" priority="147" stopIfTrue="1">
      <formula>$A200&lt;&gt;""</formula>
    </cfRule>
  </conditionalFormatting>
  <conditionalFormatting sqref="B1394:D1404">
    <cfRule type="expression" dxfId="187" priority="146" stopIfTrue="1">
      <formula>$A1394&lt;&gt;""</formula>
    </cfRule>
  </conditionalFormatting>
  <conditionalFormatting sqref="G201:G205">
    <cfRule type="expression" dxfId="186" priority="145" stopIfTrue="1">
      <formula>$A201&lt;&gt;""</formula>
    </cfRule>
  </conditionalFormatting>
  <conditionalFormatting sqref="B625">
    <cfRule type="expression" dxfId="185" priority="144" stopIfTrue="1">
      <formula>$A625&lt;&gt;""</formula>
    </cfRule>
  </conditionalFormatting>
  <conditionalFormatting sqref="B276:H276">
    <cfRule type="expression" dxfId="184" priority="143" stopIfTrue="1">
      <formula>$A276&lt;&gt;""</formula>
    </cfRule>
  </conditionalFormatting>
  <conditionalFormatting sqref="B277:H277">
    <cfRule type="expression" dxfId="183" priority="142" stopIfTrue="1">
      <formula>$A277&lt;&gt;""</formula>
    </cfRule>
  </conditionalFormatting>
  <conditionalFormatting sqref="B278:H280 B281:D290 H281:H283">
    <cfRule type="expression" dxfId="182" priority="141" stopIfTrue="1">
      <formula>$A278&lt;&gt;""</formula>
    </cfRule>
  </conditionalFormatting>
  <conditionalFormatting sqref="E281:G283">
    <cfRule type="expression" dxfId="181" priority="140" stopIfTrue="1">
      <formula>$A281&lt;&gt;""</formula>
    </cfRule>
  </conditionalFormatting>
  <conditionalFormatting sqref="E205:F205">
    <cfRule type="expression" dxfId="180" priority="139" stopIfTrue="1">
      <formula>$A205&lt;&gt;""</formula>
    </cfRule>
  </conditionalFormatting>
  <conditionalFormatting sqref="G206:G209">
    <cfRule type="expression" dxfId="179" priority="137" stopIfTrue="1">
      <formula>$A206&lt;&gt;""</formula>
    </cfRule>
  </conditionalFormatting>
  <conditionalFormatting sqref="E206:F210">
    <cfRule type="expression" dxfId="178" priority="138" stopIfTrue="1">
      <formula>$A206&lt;&gt;""</formula>
    </cfRule>
  </conditionalFormatting>
  <conditionalFormatting sqref="G210">
    <cfRule type="expression" dxfId="177" priority="136" stopIfTrue="1">
      <formula>$A210&lt;&gt;""</formula>
    </cfRule>
  </conditionalFormatting>
  <conditionalFormatting sqref="H284:H290">
    <cfRule type="expression" dxfId="176" priority="135" stopIfTrue="1">
      <formula>$A284&lt;&gt;""</formula>
    </cfRule>
  </conditionalFormatting>
  <conditionalFormatting sqref="E284:G290">
    <cfRule type="expression" dxfId="175" priority="134" stopIfTrue="1">
      <formula>$A284&lt;&gt;""</formula>
    </cfRule>
  </conditionalFormatting>
  <conditionalFormatting sqref="B1219:H1219 B1227:H1232 B1221:H1225">
    <cfRule type="expression" dxfId="174" priority="133" stopIfTrue="1">
      <formula>$A1219&lt;&gt;""</formula>
    </cfRule>
  </conditionalFormatting>
  <conditionalFormatting sqref="E1110:F1110">
    <cfRule type="expression" dxfId="173" priority="132" stopIfTrue="1">
      <formula>$A1110&lt;&gt;""</formula>
    </cfRule>
  </conditionalFormatting>
  <conditionalFormatting sqref="D1315">
    <cfRule type="expression" dxfId="172" priority="131" stopIfTrue="1">
      <formula>$A1315&lt;&gt;""</formula>
    </cfRule>
  </conditionalFormatting>
  <conditionalFormatting sqref="B1315:C1315">
    <cfRule type="expression" dxfId="171" priority="130" stopIfTrue="1">
      <formula>$A1315&lt;&gt;""</formula>
    </cfRule>
  </conditionalFormatting>
  <conditionalFormatting sqref="G1315">
    <cfRule type="expression" dxfId="170" priority="129" stopIfTrue="1">
      <formula>$A1315&lt;&gt;""</formula>
    </cfRule>
  </conditionalFormatting>
  <conditionalFormatting sqref="E1315:F1315">
    <cfRule type="expression" dxfId="169" priority="128" stopIfTrue="1">
      <formula>$A1315&lt;&gt;""</formula>
    </cfRule>
  </conditionalFormatting>
  <conditionalFormatting sqref="G211:G225">
    <cfRule type="expression" dxfId="168" priority="126" stopIfTrue="1">
      <formula>$A211&lt;&gt;""</formula>
    </cfRule>
  </conditionalFormatting>
  <conditionalFormatting sqref="E211:F225">
    <cfRule type="expression" dxfId="167" priority="127" stopIfTrue="1">
      <formula>$A211&lt;&gt;""</formula>
    </cfRule>
  </conditionalFormatting>
  <conditionalFormatting sqref="B497:H499">
    <cfRule type="expression" dxfId="166" priority="125" stopIfTrue="1">
      <formula>$A497&lt;&gt;""</formula>
    </cfRule>
  </conditionalFormatting>
  <conditionalFormatting sqref="B291:H291 B292:D320">
    <cfRule type="expression" dxfId="165" priority="124" stopIfTrue="1">
      <formula>$A291&lt;&gt;""</formula>
    </cfRule>
  </conditionalFormatting>
  <conditionalFormatting sqref="E292:H320">
    <cfRule type="expression" dxfId="164" priority="123" stopIfTrue="1">
      <formula>$A292&lt;&gt;""</formula>
    </cfRule>
  </conditionalFormatting>
  <conditionalFormatting sqref="B1226:H1226">
    <cfRule type="expression" dxfId="163" priority="122" stopIfTrue="1">
      <formula>$A1226&lt;&gt;""</formula>
    </cfRule>
  </conditionalFormatting>
  <conditionalFormatting sqref="B1220:H1220">
    <cfRule type="expression" dxfId="162" priority="121" stopIfTrue="1">
      <formula>$A1220&lt;&gt;""</formula>
    </cfRule>
  </conditionalFormatting>
  <conditionalFormatting sqref="A808:I808">
    <cfRule type="expression" dxfId="161" priority="120" stopIfTrue="1">
      <formula>$A808&lt;&gt;""</formula>
    </cfRule>
  </conditionalFormatting>
  <conditionalFormatting sqref="A809:A818">
    <cfRule type="expression" dxfId="160" priority="119" stopIfTrue="1">
      <formula>$A809&lt;&gt;""</formula>
    </cfRule>
  </conditionalFormatting>
  <conditionalFormatting sqref="E811:F811">
    <cfRule type="expression" dxfId="159" priority="118" stopIfTrue="1">
      <formula>$A811&lt;&gt;""</formula>
    </cfRule>
  </conditionalFormatting>
  <conditionalFormatting sqref="B819:D819">
    <cfRule type="expression" dxfId="158" priority="117" stopIfTrue="1">
      <formula>$A819&lt;&gt;""</formula>
    </cfRule>
  </conditionalFormatting>
  <conditionalFormatting sqref="A819">
    <cfRule type="expression" dxfId="157" priority="116" stopIfTrue="1">
      <formula>$A819&lt;&gt;""</formula>
    </cfRule>
  </conditionalFormatting>
  <conditionalFormatting sqref="E819:F819">
    <cfRule type="expression" dxfId="156" priority="115" stopIfTrue="1">
      <formula>$A819&lt;&gt;""</formula>
    </cfRule>
  </conditionalFormatting>
  <conditionalFormatting sqref="A820">
    <cfRule type="expression" dxfId="155" priority="114" stopIfTrue="1">
      <formula>$A820&lt;&gt;""</formula>
    </cfRule>
  </conditionalFormatting>
  <conditionalFormatting sqref="B1233:H1252">
    <cfRule type="expression" dxfId="154" priority="113" stopIfTrue="1">
      <formula>$A1233&lt;&gt;""</formula>
    </cfRule>
  </conditionalFormatting>
  <conditionalFormatting sqref="H1377:H1385">
    <cfRule type="expression" dxfId="153" priority="112" stopIfTrue="1">
      <formula>$A1377&lt;&gt;""</formula>
    </cfRule>
  </conditionalFormatting>
  <conditionalFormatting sqref="G1377">
    <cfRule type="expression" dxfId="152" priority="111" stopIfTrue="1">
      <formula>$A1377&lt;&gt;""</formula>
    </cfRule>
  </conditionalFormatting>
  <conditionalFormatting sqref="D1377:D1379">
    <cfRule type="expression" dxfId="151" priority="110" stopIfTrue="1">
      <formula>$A1377&lt;&gt;""</formula>
    </cfRule>
  </conditionalFormatting>
  <conditionalFormatting sqref="E1377:F1379">
    <cfRule type="expression" dxfId="150" priority="109" stopIfTrue="1">
      <formula>$A1377&lt;&gt;""</formula>
    </cfRule>
  </conditionalFormatting>
  <conditionalFormatting sqref="B1377:C1379">
    <cfRule type="expression" dxfId="149" priority="108" stopIfTrue="1">
      <formula>$A1377&lt;&gt;""</formula>
    </cfRule>
  </conditionalFormatting>
  <conditionalFormatting sqref="H1152">
    <cfRule type="expression" dxfId="148" priority="107" stopIfTrue="1">
      <formula>$A1152&lt;&gt;""</formula>
    </cfRule>
  </conditionalFormatting>
  <conditionalFormatting sqref="G1152">
    <cfRule type="expression" dxfId="147" priority="106" stopIfTrue="1">
      <formula>$A1152&lt;&gt;""</formula>
    </cfRule>
  </conditionalFormatting>
  <conditionalFormatting sqref="D1152">
    <cfRule type="expression" dxfId="146" priority="105" stopIfTrue="1">
      <formula>$A1152&lt;&gt;""</formula>
    </cfRule>
  </conditionalFormatting>
  <conditionalFormatting sqref="E1152:F1152">
    <cfRule type="expression" dxfId="145" priority="104" stopIfTrue="1">
      <formula>$A1152&lt;&gt;""</formula>
    </cfRule>
  </conditionalFormatting>
  <conditionalFormatting sqref="B1152:C1152">
    <cfRule type="expression" dxfId="144" priority="103" stopIfTrue="1">
      <formula>$A1152&lt;&gt;""</formula>
    </cfRule>
  </conditionalFormatting>
  <conditionalFormatting sqref="G1378">
    <cfRule type="expression" dxfId="143" priority="102" stopIfTrue="1">
      <formula>$A1378&lt;&gt;""</formula>
    </cfRule>
  </conditionalFormatting>
  <conditionalFormatting sqref="B1149:H1150">
    <cfRule type="expression" dxfId="142" priority="101" stopIfTrue="1">
      <formula>$A1149&lt;&gt;""</formula>
    </cfRule>
  </conditionalFormatting>
  <conditionalFormatting sqref="H163 B163:F163">
    <cfRule type="expression" dxfId="141" priority="100" stopIfTrue="1">
      <formula>$A163&lt;&gt;""</formula>
    </cfRule>
  </conditionalFormatting>
  <conditionalFormatting sqref="G163">
    <cfRule type="expression" dxfId="140" priority="99" stopIfTrue="1">
      <formula>$A163&lt;&gt;""</formula>
    </cfRule>
  </conditionalFormatting>
  <conditionalFormatting sqref="H689">
    <cfRule type="expression" dxfId="139" priority="98" stopIfTrue="1">
      <formula>$A689&lt;&gt;""</formula>
    </cfRule>
  </conditionalFormatting>
  <conditionalFormatting sqref="D689">
    <cfRule type="expression" dxfId="138" priority="97" stopIfTrue="1">
      <formula>$A689&lt;&gt;""</formula>
    </cfRule>
  </conditionalFormatting>
  <conditionalFormatting sqref="G689">
    <cfRule type="expression" dxfId="137" priority="96" stopIfTrue="1">
      <formula>$A689&lt;&gt;""</formula>
    </cfRule>
  </conditionalFormatting>
  <conditionalFormatting sqref="E689:F689">
    <cfRule type="expression" dxfId="136" priority="95" stopIfTrue="1">
      <formula>$A689&lt;&gt;""</formula>
    </cfRule>
  </conditionalFormatting>
  <conditionalFormatting sqref="B689:C689">
    <cfRule type="expression" dxfId="135" priority="94" stopIfTrue="1">
      <formula>$A689&lt;&gt;""</formula>
    </cfRule>
  </conditionalFormatting>
  <conditionalFormatting sqref="A1089:H1089">
    <cfRule type="expression" dxfId="134" priority="93" stopIfTrue="1">
      <formula>$A1089&lt;&gt;""</formula>
    </cfRule>
  </conditionalFormatting>
  <conditionalFormatting sqref="B349:I359">
    <cfRule type="expression" dxfId="133" priority="92" stopIfTrue="1">
      <formula>$A349&lt;&gt;""</formula>
    </cfRule>
  </conditionalFormatting>
  <conditionalFormatting sqref="A905:G905">
    <cfRule type="expression" dxfId="132" priority="91" stopIfTrue="1">
      <formula>$A905&lt;&gt;""</formula>
    </cfRule>
  </conditionalFormatting>
  <conditionalFormatting sqref="A325:G328">
    <cfRule type="expression" dxfId="131" priority="90" stopIfTrue="1">
      <formula>$A325&lt;&gt;""</formula>
    </cfRule>
  </conditionalFormatting>
  <conditionalFormatting sqref="A323:D323">
    <cfRule type="expression" dxfId="130" priority="89" stopIfTrue="1">
      <formula>$A323&lt;&gt;""</formula>
    </cfRule>
  </conditionalFormatting>
  <conditionalFormatting sqref="A1389:G1390">
    <cfRule type="expression" dxfId="129" priority="88" stopIfTrue="1">
      <formula>$A1389&lt;&gt;""</formula>
    </cfRule>
  </conditionalFormatting>
  <conditionalFormatting sqref="A1362:A1363">
    <cfRule type="expression" dxfId="128" priority="87" stopIfTrue="1">
      <formula>$A1362&lt;&gt;""</formula>
    </cfRule>
  </conditionalFormatting>
  <conditionalFormatting sqref="D1362:D1363">
    <cfRule type="expression" dxfId="127" priority="86" stopIfTrue="1">
      <formula>$A1362&lt;&gt;""</formula>
    </cfRule>
  </conditionalFormatting>
  <conditionalFormatting sqref="G1362:G1363">
    <cfRule type="expression" dxfId="126" priority="85" stopIfTrue="1">
      <formula>$A1362&lt;&gt;""</formula>
    </cfRule>
  </conditionalFormatting>
  <conditionalFormatting sqref="B1362:C1363">
    <cfRule type="expression" dxfId="125" priority="84" stopIfTrue="1">
      <formula>$A1362&lt;&gt;""</formula>
    </cfRule>
  </conditionalFormatting>
  <conditionalFormatting sqref="E1362:F1363">
    <cfRule type="expression" dxfId="124" priority="83" stopIfTrue="1">
      <formula>$A1362&lt;&gt;""</formula>
    </cfRule>
  </conditionalFormatting>
  <conditionalFormatting sqref="A1142:A1143">
    <cfRule type="expression" dxfId="123" priority="82" stopIfTrue="1">
      <formula>$A1142&lt;&gt;""</formula>
    </cfRule>
  </conditionalFormatting>
  <conditionalFormatting sqref="D1142:D1143">
    <cfRule type="expression" dxfId="122" priority="81" stopIfTrue="1">
      <formula>$A1142&lt;&gt;""</formula>
    </cfRule>
  </conditionalFormatting>
  <conditionalFormatting sqref="G1142:G1143">
    <cfRule type="expression" dxfId="121" priority="80" stopIfTrue="1">
      <formula>$A1142&lt;&gt;""</formula>
    </cfRule>
  </conditionalFormatting>
  <conditionalFormatting sqref="E1142:F1143">
    <cfRule type="expression" dxfId="120" priority="79" stopIfTrue="1">
      <formula>$A1142&lt;&gt;""</formula>
    </cfRule>
  </conditionalFormatting>
  <conditionalFormatting sqref="C1142:C1143">
    <cfRule type="expression" dxfId="119" priority="78" stopIfTrue="1">
      <formula>$A1142&lt;&gt;""</formula>
    </cfRule>
  </conditionalFormatting>
  <conditionalFormatting sqref="B1142:B1143">
    <cfRule type="expression" dxfId="118" priority="77" stopIfTrue="1">
      <formula>$A1142&lt;&gt;""</formula>
    </cfRule>
  </conditionalFormatting>
  <conditionalFormatting sqref="A1112:G1113">
    <cfRule type="expression" dxfId="117" priority="76" stopIfTrue="1">
      <formula>$A1112&lt;&gt;""</formula>
    </cfRule>
  </conditionalFormatting>
  <conditionalFormatting sqref="A1291:A1292">
    <cfRule type="expression" dxfId="116" priority="75" stopIfTrue="1">
      <formula>$A1291&lt;&gt;""</formula>
    </cfRule>
  </conditionalFormatting>
  <conditionalFormatting sqref="B1291:D1292">
    <cfRule type="expression" dxfId="115" priority="74" stopIfTrue="1">
      <formula>$A1291&lt;&gt;""</formula>
    </cfRule>
  </conditionalFormatting>
  <conditionalFormatting sqref="E1291:G1292">
    <cfRule type="expression" dxfId="114" priority="73" stopIfTrue="1">
      <formula>$A1291&lt;&gt;""</formula>
    </cfRule>
  </conditionalFormatting>
  <conditionalFormatting sqref="B1461:G1461">
    <cfRule type="expression" dxfId="113" priority="72" stopIfTrue="1">
      <formula>$A1461&lt;&gt;""</formula>
    </cfRule>
  </conditionalFormatting>
  <conditionalFormatting sqref="A1307:A1308">
    <cfRule type="expression" dxfId="112" priority="71" stopIfTrue="1">
      <formula>$A1307&lt;&gt;""</formula>
    </cfRule>
  </conditionalFormatting>
  <conditionalFormatting sqref="D1307:D1308">
    <cfRule type="expression" dxfId="111" priority="70" stopIfTrue="1">
      <formula>$A1307&lt;&gt;""</formula>
    </cfRule>
  </conditionalFormatting>
  <conditionalFormatting sqref="G1307:G1308">
    <cfRule type="expression" dxfId="110" priority="69" stopIfTrue="1">
      <formula>$A1307&lt;&gt;""</formula>
    </cfRule>
  </conditionalFormatting>
  <conditionalFormatting sqref="E1307:F1308">
    <cfRule type="expression" dxfId="109" priority="68" stopIfTrue="1">
      <formula>$A1307&lt;&gt;""</formula>
    </cfRule>
  </conditionalFormatting>
  <conditionalFormatting sqref="B1307:C1308">
    <cfRule type="expression" dxfId="108" priority="67" stopIfTrue="1">
      <formula>$A1307&lt;&gt;""</formula>
    </cfRule>
  </conditionalFormatting>
  <conditionalFormatting sqref="A1408:G1409">
    <cfRule type="expression" dxfId="107" priority="66" stopIfTrue="1">
      <formula>$A1408&lt;&gt;""</formula>
    </cfRule>
  </conditionalFormatting>
  <conditionalFormatting sqref="A1059:G1060">
    <cfRule type="expression" dxfId="106" priority="65" stopIfTrue="1">
      <formula>$A1059&lt;&gt;""</formula>
    </cfRule>
  </conditionalFormatting>
  <conditionalFormatting sqref="A1170:A1171">
    <cfRule type="expression" dxfId="105" priority="64" stopIfTrue="1">
      <formula>$A1170&lt;&gt;""</formula>
    </cfRule>
  </conditionalFormatting>
  <conditionalFormatting sqref="B1170:G1171">
    <cfRule type="expression" dxfId="104" priority="63" stopIfTrue="1">
      <formula>$A1170&lt;&gt;""</formula>
    </cfRule>
  </conditionalFormatting>
  <conditionalFormatting sqref="E277:F277">
    <cfRule type="expression" dxfId="103" priority="62" stopIfTrue="1">
      <formula>$A277&lt;&gt;""</formula>
    </cfRule>
  </conditionalFormatting>
  <conditionalFormatting sqref="A493:I495">
    <cfRule type="expression" dxfId="102" priority="61" stopIfTrue="1">
      <formula>$A493&lt;&gt;""</formula>
    </cfRule>
  </conditionalFormatting>
  <conditionalFormatting sqref="A532:I534">
    <cfRule type="expression" dxfId="101" priority="60" stopIfTrue="1">
      <formula>$A532&lt;&gt;""</formula>
    </cfRule>
  </conditionalFormatting>
  <conditionalFormatting sqref="E543:F543">
    <cfRule type="expression" dxfId="100" priority="59" stopIfTrue="1">
      <formula>$A543&lt;&gt;""</formula>
    </cfRule>
  </conditionalFormatting>
  <conditionalFormatting sqref="A910:I915">
    <cfRule type="expression" dxfId="99" priority="58" stopIfTrue="1">
      <formula>$A910&lt;&gt;""</formula>
    </cfRule>
  </conditionalFormatting>
  <conditionalFormatting sqref="A919:I921">
    <cfRule type="expression" dxfId="98" priority="57" stopIfTrue="1">
      <formula>$A919&lt;&gt;""</formula>
    </cfRule>
  </conditionalFormatting>
  <conditionalFormatting sqref="A1062:I1064">
    <cfRule type="expression" dxfId="97" priority="56" stopIfTrue="1">
      <formula>$A1062&lt;&gt;""</formula>
    </cfRule>
  </conditionalFormatting>
  <conditionalFormatting sqref="A1370:I1371">
    <cfRule type="expression" dxfId="96" priority="55" stopIfTrue="1">
      <formula>$A1370&lt;&gt;""</formula>
    </cfRule>
  </conditionalFormatting>
  <conditionalFormatting sqref="B692:H693 B694:D699 G694:H699 B691:D691 G691:H691">
    <cfRule type="expression" dxfId="95" priority="54" stopIfTrue="1">
      <formula>$A691&lt;&gt;""</formula>
    </cfRule>
  </conditionalFormatting>
  <conditionalFormatting sqref="E826:F826">
    <cfRule type="expression" dxfId="94" priority="53" stopIfTrue="1">
      <formula>$A826&lt;&gt;""</formula>
    </cfRule>
  </conditionalFormatting>
  <conditionalFormatting sqref="B690:H690 E691:F691">
    <cfRule type="expression" dxfId="93" priority="52" stopIfTrue="1">
      <formula>$A690&lt;&gt;""</formula>
    </cfRule>
  </conditionalFormatting>
  <conditionalFormatting sqref="E694:F694">
    <cfRule type="expression" dxfId="92" priority="51" stopIfTrue="1">
      <formula>$A694&lt;&gt;""</formula>
    </cfRule>
  </conditionalFormatting>
  <conditionalFormatting sqref="E695:F699">
    <cfRule type="expression" dxfId="91" priority="50" stopIfTrue="1">
      <formula>$A695&lt;&gt;""</formula>
    </cfRule>
  </conditionalFormatting>
  <conditionalFormatting sqref="G1379">
    <cfRule type="expression" dxfId="90" priority="49" stopIfTrue="1">
      <formula>$A1379&lt;&gt;""</formula>
    </cfRule>
  </conditionalFormatting>
  <conditionalFormatting sqref="B1153:H1157">
    <cfRule type="expression" dxfId="89" priority="48" stopIfTrue="1">
      <formula>$A1153&lt;&gt;""</formula>
    </cfRule>
  </conditionalFormatting>
  <conditionalFormatting sqref="B1380:G1385">
    <cfRule type="expression" dxfId="88" priority="47" stopIfTrue="1">
      <formula>$A1380&lt;&gt;""</formula>
    </cfRule>
  </conditionalFormatting>
  <conditionalFormatting sqref="B1151:H1151">
    <cfRule type="expression" dxfId="87" priority="46" stopIfTrue="1">
      <formula>$A1151&lt;&gt;""</formula>
    </cfRule>
  </conditionalFormatting>
  <conditionalFormatting sqref="B701:D701 G701:H701">
    <cfRule type="expression" dxfId="86" priority="45" stopIfTrue="1">
      <formula>$A701&lt;&gt;""</formula>
    </cfRule>
  </conditionalFormatting>
  <conditionalFormatting sqref="G1403:G1404">
    <cfRule type="expression" dxfId="85" priority="44" stopIfTrue="1">
      <formula>$A1403&lt;&gt;""</formula>
    </cfRule>
  </conditionalFormatting>
  <conditionalFormatting sqref="E1403:F1404">
    <cfRule type="expression" dxfId="84" priority="43" stopIfTrue="1">
      <formula>$A1403&lt;&gt;""</formula>
    </cfRule>
  </conditionalFormatting>
  <conditionalFormatting sqref="B1127:H1127">
    <cfRule type="expression" dxfId="83" priority="42" stopIfTrue="1">
      <formula>$A1127&lt;&gt;""</formula>
    </cfRule>
  </conditionalFormatting>
  <conditionalFormatting sqref="B1128:H1128 H1129:H1130">
    <cfRule type="expression" dxfId="82" priority="41" stopIfTrue="1">
      <formula>$A1128&lt;&gt;""</formula>
    </cfRule>
  </conditionalFormatting>
  <conditionalFormatting sqref="G226:G227">
    <cfRule type="expression" dxfId="81" priority="39" stopIfTrue="1">
      <formula>$A226&lt;&gt;""</formula>
    </cfRule>
  </conditionalFormatting>
  <conditionalFormatting sqref="E226:F227">
    <cfRule type="expression" dxfId="80" priority="40" stopIfTrue="1">
      <formula>$A226&lt;&gt;""</formula>
    </cfRule>
  </conditionalFormatting>
  <conditionalFormatting sqref="C599:G607">
    <cfRule type="expression" dxfId="79" priority="38" stopIfTrue="1">
      <formula>$A599&lt;&gt;""</formula>
    </cfRule>
  </conditionalFormatting>
  <conditionalFormatting sqref="B1129:G1130">
    <cfRule type="expression" dxfId="78" priority="37" stopIfTrue="1">
      <formula>$A1129&lt;&gt;""</formula>
    </cfRule>
  </conditionalFormatting>
  <conditionalFormatting sqref="E701:F701">
    <cfRule type="expression" dxfId="77" priority="36" stopIfTrue="1">
      <formula>$A701&lt;&gt;""</formula>
    </cfRule>
  </conditionalFormatting>
  <conditionalFormatting sqref="B608:H621">
    <cfRule type="expression" dxfId="76" priority="35" stopIfTrue="1">
      <formula>$A608&lt;&gt;""</formula>
    </cfRule>
  </conditionalFormatting>
  <conditionalFormatting sqref="B622:H622">
    <cfRule type="expression" dxfId="75" priority="34" stopIfTrue="1">
      <formula>$A622&lt;&gt;""</formula>
    </cfRule>
  </conditionalFormatting>
  <conditionalFormatting sqref="B623:H623">
    <cfRule type="expression" dxfId="74" priority="33" stopIfTrue="1">
      <formula>$A623&lt;&gt;""</formula>
    </cfRule>
  </conditionalFormatting>
  <conditionalFormatting sqref="B624:H624">
    <cfRule type="expression" dxfId="73" priority="32" stopIfTrue="1">
      <formula>$A624&lt;&gt;""</formula>
    </cfRule>
  </conditionalFormatting>
  <conditionalFormatting sqref="B107:H107">
    <cfRule type="expression" dxfId="72" priority="30" stopIfTrue="1">
      <formula>$A107&lt;&gt;""</formula>
    </cfRule>
  </conditionalFormatting>
  <conditionalFormatting sqref="E107:F107">
    <cfRule type="expression" dxfId="71" priority="29" stopIfTrue="1">
      <formula>$A107&lt;&gt;""</formula>
    </cfRule>
  </conditionalFormatting>
  <conditionalFormatting sqref="I107:I112">
    <cfRule type="expression" dxfId="70" priority="28" stopIfTrue="1">
      <formula>$A107&lt;&gt;""</formula>
    </cfRule>
  </conditionalFormatting>
  <conditionalFormatting sqref="B108:H108">
    <cfRule type="expression" dxfId="69" priority="27" stopIfTrue="1">
      <formula>$A108&lt;&gt;""</formula>
    </cfRule>
  </conditionalFormatting>
  <conditionalFormatting sqref="E108:F108">
    <cfRule type="expression" dxfId="68" priority="26" stopIfTrue="1">
      <formula>$A108&lt;&gt;""</formula>
    </cfRule>
  </conditionalFormatting>
  <conditionalFormatting sqref="B109:H109">
    <cfRule type="expression" dxfId="67" priority="25" stopIfTrue="1">
      <formula>$A109&lt;&gt;""</formula>
    </cfRule>
  </conditionalFormatting>
  <conditionalFormatting sqref="E109:F109">
    <cfRule type="expression" dxfId="66" priority="24" stopIfTrue="1">
      <formula>$A109&lt;&gt;""</formula>
    </cfRule>
  </conditionalFormatting>
  <conditionalFormatting sqref="B110:H110">
    <cfRule type="expression" dxfId="65" priority="23" stopIfTrue="1">
      <formula>$A110&lt;&gt;""</formula>
    </cfRule>
  </conditionalFormatting>
  <conditionalFormatting sqref="E110:F110">
    <cfRule type="expression" dxfId="64" priority="22" stopIfTrue="1">
      <formula>$A110&lt;&gt;""</formula>
    </cfRule>
  </conditionalFormatting>
  <conditionalFormatting sqref="B111:H111">
    <cfRule type="expression" dxfId="63" priority="21" stopIfTrue="1">
      <formula>$A111&lt;&gt;""</formula>
    </cfRule>
  </conditionalFormatting>
  <conditionalFormatting sqref="E111:F111">
    <cfRule type="expression" dxfId="62" priority="20" stopIfTrue="1">
      <formula>$A111&lt;&gt;""</formula>
    </cfRule>
  </conditionalFormatting>
  <conditionalFormatting sqref="B112:H112">
    <cfRule type="expression" dxfId="61" priority="19" stopIfTrue="1">
      <formula>$A112&lt;&gt;""</formula>
    </cfRule>
  </conditionalFormatting>
  <conditionalFormatting sqref="E112:F112">
    <cfRule type="expression" dxfId="60" priority="18" stopIfTrue="1">
      <formula>$A112&lt;&gt;""</formula>
    </cfRule>
  </conditionalFormatting>
  <conditionalFormatting sqref="A114">
    <cfRule type="expression" dxfId="59" priority="17" stopIfTrue="1">
      <formula>$A114&lt;&gt;""</formula>
    </cfRule>
  </conditionalFormatting>
  <conditionalFormatting sqref="B114:I114">
    <cfRule type="expression" dxfId="58" priority="16" stopIfTrue="1">
      <formula>$A114&lt;&gt;""</formula>
    </cfRule>
  </conditionalFormatting>
  <conditionalFormatting sqref="E114:F114">
    <cfRule type="expression" dxfId="57" priority="14" stopIfTrue="1">
      <formula>$A114&lt;&gt;""</formula>
    </cfRule>
  </conditionalFormatting>
  <conditionalFormatting sqref="A114">
    <cfRule type="expression" dxfId="56" priority="15" stopIfTrue="1">
      <formula>$A114&lt;&gt;""</formula>
    </cfRule>
  </conditionalFormatting>
  <conditionalFormatting sqref="A116">
    <cfRule type="expression" dxfId="25" priority="13" stopIfTrue="1">
      <formula>$A116&lt;&gt;""</formula>
    </cfRule>
  </conditionalFormatting>
  <conditionalFormatting sqref="B116:I116">
    <cfRule type="expression" dxfId="23" priority="12" stopIfTrue="1">
      <formula>$A116&lt;&gt;""</formula>
    </cfRule>
  </conditionalFormatting>
  <conditionalFormatting sqref="E116:F116">
    <cfRule type="expression" dxfId="21" priority="10" stopIfTrue="1">
      <formula>$A116&lt;&gt;""</formula>
    </cfRule>
  </conditionalFormatting>
  <conditionalFormatting sqref="A116">
    <cfRule type="expression" dxfId="19" priority="11" stopIfTrue="1">
      <formula>$A116&lt;&gt;""</formula>
    </cfRule>
  </conditionalFormatting>
  <conditionalFormatting sqref="A117">
    <cfRule type="expression" dxfId="17" priority="9" stopIfTrue="1">
      <formula>$A117&lt;&gt;""</formula>
    </cfRule>
  </conditionalFormatting>
  <conditionalFormatting sqref="B117:I117">
    <cfRule type="expression" dxfId="15" priority="8" stopIfTrue="1">
      <formula>$A117&lt;&gt;""</formula>
    </cfRule>
  </conditionalFormatting>
  <conditionalFormatting sqref="E117:F117">
    <cfRule type="expression" dxfId="13" priority="6" stopIfTrue="1">
      <formula>$A117&lt;&gt;""</formula>
    </cfRule>
  </conditionalFormatting>
  <conditionalFormatting sqref="A117">
    <cfRule type="expression" dxfId="11" priority="7" stopIfTrue="1">
      <formula>$A117&lt;&gt;""</formula>
    </cfRule>
  </conditionalFormatting>
  <conditionalFormatting sqref="A118">
    <cfRule type="expression" dxfId="9" priority="5" stopIfTrue="1">
      <formula>$A118&lt;&gt;""</formula>
    </cfRule>
  </conditionalFormatting>
  <conditionalFormatting sqref="A118">
    <cfRule type="expression" dxfId="7" priority="4" stopIfTrue="1">
      <formula>$A118&lt;&gt;""</formula>
    </cfRule>
  </conditionalFormatting>
  <conditionalFormatting sqref="I118">
    <cfRule type="expression" dxfId="5" priority="3" stopIfTrue="1">
      <formula>$A118&lt;&gt;""</formula>
    </cfRule>
  </conditionalFormatting>
  <conditionalFormatting sqref="B118:H118">
    <cfRule type="expression" dxfId="3" priority="2" stopIfTrue="1">
      <formula>$A118&lt;&gt;""</formula>
    </cfRule>
  </conditionalFormatting>
  <conditionalFormatting sqref="E118:F118">
    <cfRule type="expression" dxfId="1" priority="1" stopIfTrue="1">
      <formula>$A118&lt;&gt;""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4" t="s">
        <v>1350</v>
      </c>
      <c r="B1" s="364"/>
      <c r="C1" s="364"/>
      <c r="D1" s="364"/>
      <c r="E1" s="364"/>
      <c r="F1" s="364"/>
      <c r="G1" s="364"/>
      <c r="H1" s="364"/>
      <c r="I1" s="364"/>
    </row>
    <row r="2" spans="1:26" ht="7.5" customHeight="1" x14ac:dyDescent="0.2">
      <c r="C2" s="9"/>
      <c r="D2" s="9"/>
      <c r="E2" s="9"/>
      <c r="F2" s="9"/>
      <c r="G2" s="9"/>
      <c r="H2" s="9"/>
      <c r="I2" s="9"/>
    </row>
    <row r="3" spans="1:26" s="10" customFormat="1" ht="26.1" customHeight="1" x14ac:dyDescent="0.2">
      <c r="B3" s="196" t="s">
        <v>491</v>
      </c>
      <c r="C3" s="365" t="str">
        <f>INDEX(Adr!B2:B127,Doklady!B102)</f>
        <v>Slovenská nohejbalová asociácia</v>
      </c>
      <c r="D3" s="365"/>
      <c r="E3" s="365"/>
      <c r="F3" s="365"/>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2.75" x14ac:dyDescent="0.2">
      <c r="B4" s="89" t="s">
        <v>518</v>
      </c>
      <c r="C4" s="91" t="str">
        <f>INDEX(Adr!A2:A200,Doklady!B102)</f>
        <v>30806887</v>
      </c>
      <c r="I4" s="90">
        <f>Doklady!H101</f>
        <v>44648</v>
      </c>
      <c r="J4" s="113"/>
      <c r="K4" s="114"/>
      <c r="L4" s="114"/>
      <c r="M4" s="114"/>
      <c r="N4" s="114"/>
      <c r="O4" s="114"/>
      <c r="P4" s="114"/>
      <c r="Q4" s="114"/>
      <c r="R4" s="114"/>
      <c r="S4" s="114"/>
      <c r="T4" s="114"/>
      <c r="U4" s="113"/>
      <c r="V4" s="113"/>
      <c r="W4" s="113"/>
      <c r="X4" s="113"/>
      <c r="Y4" s="113"/>
      <c r="Z4" s="113"/>
    </row>
    <row r="5" spans="1:26" s="10" customFormat="1" ht="12.75" x14ac:dyDescent="0.2">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66" t="s">
        <v>776</v>
      </c>
      <c r="F9" s="367"/>
      <c r="J9" s="9"/>
      <c r="L9" s="149"/>
      <c r="M9" s="149"/>
      <c r="N9" s="149"/>
      <c r="O9" s="149"/>
      <c r="P9" s="149"/>
      <c r="Q9" s="149"/>
      <c r="R9" s="149"/>
      <c r="S9" s="149"/>
    </row>
    <row r="10" spans="1:26" ht="18" x14ac:dyDescent="0.25">
      <c r="A10" s="94" t="s">
        <v>7</v>
      </c>
      <c r="B10" s="95" t="s">
        <v>938</v>
      </c>
      <c r="C10" s="157">
        <f>SUMIF(FP!J:J,Doklady!$B$1&amp;A10,FP!D:D)</f>
        <v>0</v>
      </c>
      <c r="D10" s="157">
        <f>C10-E10</f>
        <v>0</v>
      </c>
      <c r="E10" s="357">
        <f>SUMIF(K:K,A10,I:I)</f>
        <v>0</v>
      </c>
      <c r="F10" s="358"/>
      <c r="J10" s="9"/>
      <c r="L10" s="151" t="s">
        <v>758</v>
      </c>
      <c r="M10" s="149"/>
      <c r="N10" s="149"/>
      <c r="O10" s="149"/>
      <c r="P10" s="149"/>
      <c r="Q10" s="149"/>
      <c r="R10" s="149"/>
      <c r="S10" s="149"/>
    </row>
    <row r="11" spans="1:26" ht="18" x14ac:dyDescent="0.25">
      <c r="A11" s="94" t="s">
        <v>6</v>
      </c>
      <c r="B11" s="95" t="s">
        <v>198</v>
      </c>
      <c r="C11" s="157">
        <f>SUMIF(FP!J:J,Doklady!$B$1&amp;A11,FP!D:D)</f>
        <v>0</v>
      </c>
      <c r="D11" s="157">
        <f>+C11-E11</f>
        <v>0</v>
      </c>
      <c r="E11" s="368">
        <f>+I39-I42+I44-I47</f>
        <v>0</v>
      </c>
      <c r="F11" s="369"/>
      <c r="J11" s="213"/>
      <c r="L11" s="197">
        <f>L41</f>
        <v>2</v>
      </c>
      <c r="M11" s="149"/>
      <c r="N11" s="149"/>
      <c r="O11" s="149"/>
      <c r="P11" s="149"/>
      <c r="Q11" s="149"/>
      <c r="R11" s="149"/>
      <c r="S11" s="149"/>
    </row>
    <row r="12" spans="1:26" ht="18" x14ac:dyDescent="0.25">
      <c r="A12" s="94" t="s">
        <v>10</v>
      </c>
      <c r="B12" s="95" t="s">
        <v>199</v>
      </c>
      <c r="C12" s="157">
        <f>SUMIF(FP!J:J,Doklady!$B$1&amp;A12,FP!D:D)</f>
        <v>10000</v>
      </c>
      <c r="D12" s="157">
        <f>C12-E12</f>
        <v>489.28000000000065</v>
      </c>
      <c r="E12" s="357">
        <f>SUMIF(K:K,A12,I:I)</f>
        <v>9510.7199999999993</v>
      </c>
      <c r="F12" s="358"/>
      <c r="J12" s="214"/>
      <c r="L12" s="197" t="str">
        <f>L42</f>
        <v>2</v>
      </c>
      <c r="N12" s="149"/>
      <c r="O12" s="149"/>
      <c r="P12" s="149"/>
      <c r="Q12" s="149"/>
      <c r="R12" s="149"/>
      <c r="S12" s="149"/>
    </row>
    <row r="13" spans="1:26" ht="18" x14ac:dyDescent="0.25">
      <c r="A13" s="94" t="s">
        <v>9</v>
      </c>
      <c r="B13" s="95" t="s">
        <v>200</v>
      </c>
      <c r="C13" s="157">
        <f>SUMIF(FP!J:J,Doklady!$B$1&amp;A13,FP!D:D)</f>
        <v>0</v>
      </c>
      <c r="D13" s="157">
        <f>C13-E13</f>
        <v>0</v>
      </c>
      <c r="E13" s="357">
        <f>SUMIF(K:K,A13,I:I)</f>
        <v>0</v>
      </c>
      <c r="F13" s="358"/>
      <c r="J13" s="9"/>
      <c r="L13" s="197">
        <f>L46</f>
        <v>2</v>
      </c>
      <c r="N13" s="149"/>
      <c r="O13" s="149"/>
      <c r="P13" s="149"/>
      <c r="Q13" s="149"/>
      <c r="R13" s="149"/>
      <c r="S13" s="149"/>
    </row>
    <row r="14" spans="1:26" ht="18.75" thickBot="1" x14ac:dyDescent="0.3">
      <c r="A14" s="94" t="s">
        <v>12</v>
      </c>
      <c r="B14" s="95" t="s">
        <v>747</v>
      </c>
      <c r="C14" s="157">
        <f>SUMIF(FP!J:J,Doklady!$B$1&amp;A14,FP!D:D)</f>
        <v>0</v>
      </c>
      <c r="D14" s="157">
        <f>C14-E14</f>
        <v>0</v>
      </c>
      <c r="E14" s="370">
        <f>SUMIF(K:K,A14,I:I)</f>
        <v>0</v>
      </c>
      <c r="F14" s="371"/>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6" t="s">
        <v>768</v>
      </c>
      <c r="C16" s="377"/>
      <c r="D16" s="377"/>
      <c r="E16" s="377"/>
      <c r="F16" s="377"/>
      <c r="G16" s="377"/>
      <c r="H16" s="378"/>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72" t="s">
        <v>920</v>
      </c>
      <c r="C17" s="372"/>
      <c r="D17" s="372"/>
      <c r="E17" s="372"/>
      <c r="F17" s="372"/>
      <c r="G17" s="372"/>
      <c r="H17" s="372"/>
      <c r="I17" s="98">
        <f>SUMIF(FP!I:I,Doklady!$B$1&amp;A17,FP!D:D)</f>
        <v>0</v>
      </c>
      <c r="T17" s="115"/>
    </row>
    <row r="18" spans="1:20" ht="12.75" customHeight="1" x14ac:dyDescent="0.2">
      <c r="A18" s="171" t="s">
        <v>203</v>
      </c>
      <c r="B18" s="372" t="s">
        <v>955</v>
      </c>
      <c r="C18" s="372"/>
      <c r="D18" s="372"/>
      <c r="E18" s="372"/>
      <c r="F18" s="372"/>
      <c r="G18" s="372"/>
      <c r="H18" s="372"/>
      <c r="I18" s="98">
        <f>SUMIF(FP!I:I,Doklady!$B$1&amp;A18,FP!D:D)</f>
        <v>0</v>
      </c>
    </row>
    <row r="19" spans="1:20" ht="12.75" customHeight="1" x14ac:dyDescent="0.2">
      <c r="A19" s="146" t="s">
        <v>204</v>
      </c>
      <c r="B19" s="372" t="s">
        <v>922</v>
      </c>
      <c r="C19" s="372"/>
      <c r="D19" s="372"/>
      <c r="E19" s="372"/>
      <c r="F19" s="372"/>
      <c r="G19" s="372"/>
      <c r="H19" s="372"/>
      <c r="I19" s="98">
        <f>SUMIF(FP!I:I,Doklady!$B$1&amp;A19,FP!D:D)</f>
        <v>0</v>
      </c>
    </row>
    <row r="20" spans="1:20" x14ac:dyDescent="0.2">
      <c r="A20" s="171" t="s">
        <v>205</v>
      </c>
      <c r="B20" s="373" t="s">
        <v>921</v>
      </c>
      <c r="C20" s="374"/>
      <c r="D20" s="374"/>
      <c r="E20" s="374"/>
      <c r="F20" s="374"/>
      <c r="G20" s="374"/>
      <c r="H20" s="375"/>
      <c r="I20" s="98">
        <f>SUMIF(FP!I:I,Doklady!$B$1&amp;A20,FP!D:D)</f>
        <v>0</v>
      </c>
      <c r="T20" s="115"/>
    </row>
    <row r="21" spans="1:20" x14ac:dyDescent="0.2">
      <c r="A21" s="146" t="s">
        <v>206</v>
      </c>
      <c r="B21" s="373" t="s">
        <v>923</v>
      </c>
      <c r="C21" s="374"/>
      <c r="D21" s="374"/>
      <c r="E21" s="374"/>
      <c r="F21" s="374"/>
      <c r="G21" s="374"/>
      <c r="H21" s="375"/>
      <c r="I21" s="98">
        <f>SUMIF(FP!I:I,Doklady!$B$1&amp;A21,FP!D:D)</f>
        <v>0</v>
      </c>
      <c r="T21" s="115"/>
    </row>
    <row r="22" spans="1:20" x14ac:dyDescent="0.2">
      <c r="A22" s="171" t="s">
        <v>207</v>
      </c>
      <c r="B22" s="373" t="s">
        <v>1493</v>
      </c>
      <c r="C22" s="374"/>
      <c r="D22" s="374"/>
      <c r="E22" s="374"/>
      <c r="F22" s="374"/>
      <c r="G22" s="374"/>
      <c r="H22" s="375"/>
      <c r="I22" s="98">
        <f>SUMIF(FP!I:I,Doklady!$B$1&amp;A22,FP!D:D)</f>
        <v>0</v>
      </c>
      <c r="T22" s="115"/>
    </row>
    <row r="23" spans="1:20" x14ac:dyDescent="0.2">
      <c r="A23" s="146" t="s">
        <v>208</v>
      </c>
      <c r="B23" s="373" t="s">
        <v>1087</v>
      </c>
      <c r="C23" s="374"/>
      <c r="D23" s="374"/>
      <c r="E23" s="374"/>
      <c r="F23" s="374"/>
      <c r="G23" s="374"/>
      <c r="H23" s="375"/>
      <c r="I23" s="98">
        <f>SUMIF(FP!I:I,Doklady!$B$1&amp;A23,FP!D:D)</f>
        <v>0</v>
      </c>
      <c r="T23" s="115"/>
    </row>
    <row r="24" spans="1:20" x14ac:dyDescent="0.2">
      <c r="A24" s="171" t="s">
        <v>209</v>
      </c>
      <c r="B24" s="373" t="s">
        <v>1088</v>
      </c>
      <c r="C24" s="374"/>
      <c r="D24" s="374"/>
      <c r="E24" s="374"/>
      <c r="F24" s="374"/>
      <c r="G24" s="374"/>
      <c r="H24" s="375"/>
      <c r="I24" s="98">
        <f>SUMIF(FP!I:I,Doklady!$B$1&amp;A24,FP!D:D)</f>
        <v>0</v>
      </c>
      <c r="T24" s="115"/>
    </row>
    <row r="25" spans="1:20" x14ac:dyDescent="0.2">
      <c r="A25" s="146" t="s">
        <v>210</v>
      </c>
      <c r="B25" s="373" t="s">
        <v>1494</v>
      </c>
      <c r="C25" s="374"/>
      <c r="D25" s="374"/>
      <c r="E25" s="374"/>
      <c r="F25" s="374"/>
      <c r="G25" s="374"/>
      <c r="H25" s="375"/>
      <c r="I25" s="98">
        <f>SUMIF(FP!I:I,Doklady!$B$1&amp;A25,FP!D:D)</f>
        <v>0</v>
      </c>
      <c r="T25" s="115"/>
    </row>
    <row r="26" spans="1:20" x14ac:dyDescent="0.2">
      <c r="A26" s="171" t="s">
        <v>211</v>
      </c>
      <c r="B26" s="373" t="s">
        <v>1090</v>
      </c>
      <c r="C26" s="374"/>
      <c r="D26" s="374"/>
      <c r="E26" s="374"/>
      <c r="F26" s="374"/>
      <c r="G26" s="374"/>
      <c r="H26" s="375"/>
      <c r="I26" s="98">
        <f>SUMIF(FP!I:I,Doklady!$B$1&amp;A26,FP!D:D)</f>
        <v>0</v>
      </c>
      <c r="T26" s="115"/>
    </row>
    <row r="27" spans="1:20" x14ac:dyDescent="0.2">
      <c r="A27" s="146" t="s">
        <v>212</v>
      </c>
      <c r="B27" s="373" t="s">
        <v>1091</v>
      </c>
      <c r="C27" s="374"/>
      <c r="D27" s="374"/>
      <c r="E27" s="374"/>
      <c r="F27" s="374"/>
      <c r="G27" s="374"/>
      <c r="H27" s="375"/>
      <c r="I27" s="98">
        <f>SUMIF(FP!I:I,Doklady!$B$1&amp;A27,FP!D:D)</f>
        <v>0</v>
      </c>
      <c r="T27" s="115"/>
    </row>
    <row r="28" spans="1:20" x14ac:dyDescent="0.2">
      <c r="A28" s="171" t="s">
        <v>213</v>
      </c>
      <c r="B28" s="373" t="s">
        <v>1092</v>
      </c>
      <c r="C28" s="374"/>
      <c r="D28" s="374"/>
      <c r="E28" s="374"/>
      <c r="F28" s="374"/>
      <c r="G28" s="374"/>
      <c r="H28" s="375"/>
      <c r="I28" s="98">
        <f>SUMIF(FP!I:I,Doklady!$B$1&amp;A28,FP!D:D)</f>
        <v>0</v>
      </c>
      <c r="T28" s="115"/>
    </row>
    <row r="29" spans="1:20" x14ac:dyDescent="0.2">
      <c r="A29" s="146" t="s">
        <v>214</v>
      </c>
      <c r="B29" s="361" t="s">
        <v>1193</v>
      </c>
      <c r="C29" s="362"/>
      <c r="D29" s="362"/>
      <c r="E29" s="362"/>
      <c r="F29" s="362"/>
      <c r="G29" s="362"/>
      <c r="H29" s="363"/>
      <c r="I29" s="98">
        <f>SUMIF(FP!I:I,Doklady!$B$1&amp;A29,FP!D:D)</f>
        <v>10000</v>
      </c>
      <c r="T29" s="115"/>
    </row>
    <row r="30" spans="1:20" x14ac:dyDescent="0.2">
      <c r="A30" s="171" t="s">
        <v>215</v>
      </c>
      <c r="B30" s="379" t="s">
        <v>986</v>
      </c>
      <c r="C30" s="380"/>
      <c r="D30" s="380"/>
      <c r="E30" s="380"/>
      <c r="F30" s="380"/>
      <c r="G30" s="380"/>
      <c r="H30" s="381"/>
      <c r="I30" s="98">
        <f>SUMIF(FP!I:I,Doklady!$B$1&amp;A30,FP!D:D)</f>
        <v>0</v>
      </c>
      <c r="T30" s="115"/>
    </row>
    <row r="31" spans="1:20" ht="11.25" customHeight="1" x14ac:dyDescent="0.2">
      <c r="A31" s="146" t="s">
        <v>216</v>
      </c>
      <c r="B31" s="379" t="s">
        <v>1194</v>
      </c>
      <c r="C31" s="380"/>
      <c r="D31" s="380"/>
      <c r="E31" s="380"/>
      <c r="F31" s="380"/>
      <c r="G31" s="380"/>
      <c r="H31" s="381"/>
      <c r="I31" s="98">
        <f>SUMIF(FP!I:I,Doklady!$B$1&amp;A31,FP!D:D)</f>
        <v>0</v>
      </c>
      <c r="T31" s="115"/>
    </row>
    <row r="32" spans="1:20" x14ac:dyDescent="0.2">
      <c r="A32" s="171" t="s">
        <v>217</v>
      </c>
      <c r="B32" s="379" t="s">
        <v>1095</v>
      </c>
      <c r="C32" s="380"/>
      <c r="D32" s="380"/>
      <c r="E32" s="380"/>
      <c r="F32" s="380"/>
      <c r="G32" s="380"/>
      <c r="H32" s="381"/>
      <c r="I32" s="98">
        <f>SUMIF(FP!I:I,Doklady!$B$1&amp;A32,FP!D:D)</f>
        <v>0</v>
      </c>
      <c r="T32" s="115"/>
    </row>
    <row r="33" spans="1:21" x14ac:dyDescent="0.2">
      <c r="A33" s="146" t="s">
        <v>218</v>
      </c>
      <c r="B33" s="379"/>
      <c r="C33" s="380"/>
      <c r="D33" s="380"/>
      <c r="E33" s="380"/>
      <c r="F33" s="380"/>
      <c r="G33" s="380"/>
      <c r="H33" s="381"/>
      <c r="I33" s="98">
        <f>SUMIF(FP!I:I,Doklady!$B$1&amp;A33,FP!D:D)</f>
        <v>0</v>
      </c>
      <c r="T33" s="115"/>
    </row>
    <row r="34" spans="1:21" x14ac:dyDescent="0.2">
      <c r="A34" s="171" t="s">
        <v>219</v>
      </c>
      <c r="B34" s="382"/>
      <c r="C34" s="382"/>
      <c r="D34" s="382"/>
      <c r="E34" s="382"/>
      <c r="F34" s="382"/>
      <c r="G34" s="382"/>
      <c r="H34" s="382"/>
      <c r="I34" s="98">
        <f>SUMIF(FP!I:I,Doklady!$B$1&amp;A34,FP!D:D)</f>
        <v>0</v>
      </c>
      <c r="J34" s="9"/>
      <c r="K34" s="9"/>
    </row>
    <row r="36" spans="1:21" ht="12.75" x14ac:dyDescent="0.2">
      <c r="A36" s="152" t="s">
        <v>774</v>
      </c>
      <c r="B36" s="152"/>
      <c r="C36" s="279">
        <v>1</v>
      </c>
      <c r="D36" s="279">
        <v>2</v>
      </c>
      <c r="E36" s="279">
        <v>3</v>
      </c>
      <c r="F36" s="279">
        <v>4</v>
      </c>
      <c r="G36" s="279">
        <v>5</v>
      </c>
      <c r="H36" s="279">
        <v>5</v>
      </c>
      <c r="I36" s="153"/>
    </row>
    <row r="37" spans="1:21" ht="3.75" customHeight="1" x14ac:dyDescent="0.2"/>
    <row r="38" spans="1:21" ht="33.75" x14ac:dyDescent="0.2">
      <c r="A38" s="92" t="s">
        <v>3</v>
      </c>
      <c r="B38" s="92" t="str">
        <f>"Šport "&amp;K40</f>
        <v>Šport .</v>
      </c>
      <c r="C38" s="93" t="s">
        <v>1127</v>
      </c>
      <c r="D38" s="93" t="s">
        <v>1128</v>
      </c>
      <c r="E38" s="93" t="s">
        <v>1129</v>
      </c>
      <c r="F38" s="93" t="s">
        <v>1130</v>
      </c>
      <c r="G38" s="93" t="s">
        <v>1083</v>
      </c>
      <c r="H38" s="93" t="s">
        <v>1082</v>
      </c>
      <c r="I38" s="92" t="s">
        <v>520</v>
      </c>
      <c r="L38" s="112">
        <f>COUNTIF(FP!N:N,Doklady!B1&amp;"aB")</f>
        <v>0</v>
      </c>
    </row>
    <row r="39" spans="1:21" x14ac:dyDescent="0.2">
      <c r="A39" s="146" t="s">
        <v>202</v>
      </c>
      <c r="B39" s="147" t="s">
        <v>766</v>
      </c>
      <c r="C39" s="104">
        <f>I39*0</f>
        <v>0</v>
      </c>
      <c r="D39" s="104">
        <f>I39*0</f>
        <v>0</v>
      </c>
      <c r="E39" s="104">
        <f>I39*0</f>
        <v>0</v>
      </c>
      <c r="F39" s="104">
        <f>+I39*0.2</f>
        <v>0</v>
      </c>
      <c r="G39" s="104">
        <f>+MAX(I39-C39-D39-E39-F39-H39,0)</f>
        <v>0</v>
      </c>
      <c r="H39" s="104">
        <f>+IFERROR(VLOOKUP(K40&amp;" - kapitálové transfery",B$53:C$90,2,0),0)</f>
        <v>0</v>
      </c>
      <c r="I39" s="98">
        <f>SUMIF(FP!K:K,K40,FP!D:D)</f>
        <v>0</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0</v>
      </c>
      <c r="F40" s="104">
        <f>DSUM(Doklady!A103:I10000,"GGG",Spolu!R40:S42)</f>
        <v>0</v>
      </c>
      <c r="G40" s="104">
        <f>DSUM(Doklady!A103:I10000,"GGG",Spolu!T40:U42)-H40</f>
        <v>0</v>
      </c>
      <c r="H40" s="104">
        <f>+IFERROR(VLOOKUP(K40&amp;" - kapitálové transfery",B$53:D$90,3,0),0)</f>
        <v>0</v>
      </c>
      <c r="I40" s="98">
        <f>+C40+D40+E40+F40+G40+H40</f>
        <v>0</v>
      </c>
      <c r="J40" s="275" t="str">
        <f>+K45</f>
        <v>.</v>
      </c>
      <c r="K40" s="277" t="str">
        <f>IF(L38&gt;0,INDEX(FP!K:K,Doklady!B2),".")</f>
        <v>.</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0</v>
      </c>
      <c r="J41" s="276">
        <f>+K46</f>
        <v>0</v>
      </c>
      <c r="K41" s="278">
        <f>+I41-H41</f>
        <v>0</v>
      </c>
      <c r="L41" s="197">
        <f>IF(L38&gt;0,"a - "&amp;INDEX(FP!C:C,Doklady!B2),2)</f>
        <v>2</v>
      </c>
      <c r="M41" s="151">
        <v>1</v>
      </c>
      <c r="N41" s="197">
        <f>+L41</f>
        <v>2</v>
      </c>
      <c r="O41" s="151">
        <v>2</v>
      </c>
      <c r="P41" s="197">
        <f>+L41</f>
        <v>2</v>
      </c>
      <c r="Q41" s="151">
        <v>3</v>
      </c>
      <c r="R41" s="197">
        <f>+L41</f>
        <v>2</v>
      </c>
      <c r="S41" s="151">
        <v>4</v>
      </c>
      <c r="T41" s="197">
        <f>+L41</f>
        <v>2</v>
      </c>
      <c r="U41" s="151">
        <v>5</v>
      </c>
    </row>
    <row r="42" spans="1:21" ht="10.5" customHeight="1" x14ac:dyDescent="0.2">
      <c r="A42" s="146" t="s">
        <v>202</v>
      </c>
      <c r="B42" s="147" t="s">
        <v>1085</v>
      </c>
      <c r="C42" s="98">
        <f>+C40</f>
        <v>0</v>
      </c>
      <c r="D42" s="272">
        <f>+D40</f>
        <v>0</v>
      </c>
      <c r="E42" s="272">
        <f>+E40</f>
        <v>0</v>
      </c>
      <c r="F42" s="272">
        <f>+MIN(F39:F40)</f>
        <v>0</v>
      </c>
      <c r="G42" s="272">
        <f>+MIN(G39+MAX(F39-F40,0)-MAX(E40-E39,0)-MAX(D40-D39,0)-MAX(C40-C39,0),G40)</f>
        <v>0</v>
      </c>
      <c r="H42" s="272">
        <f>+MIN(H39:H40)</f>
        <v>0</v>
      </c>
      <c r="I42" s="98">
        <f>+C42+D42+E42+MIN(F39:F40)+G42+H42</f>
        <v>0</v>
      </c>
      <c r="J42" s="276">
        <f>+K47</f>
        <v>0</v>
      </c>
      <c r="K42" s="278">
        <f>+I42-H42</f>
        <v>0</v>
      </c>
      <c r="L42" s="197" t="str">
        <f>+SUBSTITUTE(L41,"bežné","kapitálové")</f>
        <v>2</v>
      </c>
      <c r="M42" s="151">
        <v>1</v>
      </c>
      <c r="N42" s="197" t="str">
        <f>+L42</f>
        <v>2</v>
      </c>
      <c r="O42" s="151">
        <v>2</v>
      </c>
      <c r="P42" s="197" t="str">
        <f>+L42</f>
        <v>2</v>
      </c>
      <c r="Q42" s="151">
        <v>3</v>
      </c>
      <c r="R42" s="197" t="str">
        <f>+L42</f>
        <v>2</v>
      </c>
      <c r="S42" s="151">
        <v>4</v>
      </c>
      <c r="T42" s="197" t="str">
        <f>+L42</f>
        <v>2</v>
      </c>
      <c r="U42" s="151">
        <v>5</v>
      </c>
    </row>
    <row r="43" spans="1:21" ht="33.75"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-1</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59"/>
      <c r="B50" s="360"/>
      <c r="C50" s="360"/>
      <c r="D50" s="360"/>
      <c r="E50" s="360"/>
      <c r="F50" s="360"/>
      <c r="G50" s="360"/>
      <c r="H50" s="360"/>
      <c r="I50" s="360"/>
      <c r="T50" s="115"/>
    </row>
    <row r="51" spans="1:20" x14ac:dyDescent="0.2">
      <c r="A51" s="143"/>
      <c r="B51" s="144"/>
      <c r="C51" s="142"/>
      <c r="D51" s="145"/>
      <c r="E51" s="145"/>
      <c r="F51" s="145"/>
      <c r="G51" s="281"/>
      <c r="H51" s="145"/>
      <c r="I51" s="145"/>
      <c r="T51" s="115"/>
    </row>
    <row r="52" spans="1:20" ht="22.5"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m</v>
      </c>
      <c r="B53" s="150" t="str">
        <f>Doklady!G1</f>
        <v>rozvoj športov, ktoré nie sú uznanými podľa zákona č. 440/2015 Z. z.</v>
      </c>
      <c r="C53" s="98">
        <f>IF(A53&lt;&gt;"",INDEX(FP!D:D,Doklady!B$2+(ROW()-53)),"")</f>
        <v>10000</v>
      </c>
      <c r="D53" s="98">
        <f>IF(A53&lt;&gt;"",Doklady!H1-Doklady!I1,"")</f>
        <v>489.28</v>
      </c>
      <c r="E53" s="98">
        <f>IF(A53&lt;&gt;"",MIN(D53,C53)*Doklady!C1/(1-Doklady!C1),"")</f>
        <v>0</v>
      </c>
      <c r="F53" s="96">
        <f>IF(A53&lt;&gt;"",Doklady!I1,"")</f>
        <v>0</v>
      </c>
      <c r="G53" s="98">
        <f t="shared" ref="G53:G84" si="0">+IFERROR(HLOOKUP(IF(RIGHT(B53,15)="bežné transfery",LEFT(B53,LEN(B53)-18),0),$J$40:$K$42,3,0),MIN(C53,D53))</f>
        <v>489.28</v>
      </c>
      <c r="H53" s="96"/>
      <c r="I53" s="98">
        <f>IF(A53&lt;&gt;"",MAX(IF(G53&lt;C53,C53-G53,0)+IF(F53&lt;E53,E53-F53,0),0),0)</f>
        <v>9510.7199999999993</v>
      </c>
      <c r="J53" s="111" t="str">
        <f>IF(D53&gt;C53,"Vyúčtované prostriedky nemôžu byť väčšie ako poskytnuté. Opravte v hárku ""Doklady""","")</f>
        <v/>
      </c>
      <c r="K53" s="112" t="str">
        <f>Doklady!E1</f>
        <v>026 03</v>
      </c>
      <c r="L53" s="112" t="str">
        <f>IF(A53&lt;&gt;"",INDEX(FP!H:H,Doklady!B$2+(ROW()-52)),"")</f>
        <v>B</v>
      </c>
      <c r="M53" s="112" t="str">
        <f>K53&amp;L53</f>
        <v>026 03B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10000</v>
      </c>
      <c r="D118" s="288">
        <f t="shared" ref="D118:I118" si="5">SUM(D53:D117)</f>
        <v>489.28</v>
      </c>
      <c r="E118" s="288">
        <f t="shared" si="5"/>
        <v>0</v>
      </c>
      <c r="F118" s="288">
        <f t="shared" si="5"/>
        <v>0</v>
      </c>
      <c r="G118" s="288">
        <f t="shared" si="5"/>
        <v>489.28</v>
      </c>
      <c r="H118" s="288">
        <f t="shared" si="5"/>
        <v>0</v>
      </c>
      <c r="I118" s="288">
        <f t="shared" si="5"/>
        <v>9510.7199999999993</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2.75" x14ac:dyDescent="0.2">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745</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754</v>
      </c>
      <c r="B127" s="10"/>
      <c r="C127" s="99"/>
      <c r="D127" s="99"/>
      <c r="E127" s="99"/>
      <c r="F127" s="99"/>
      <c r="G127" s="99"/>
      <c r="H127" s="99"/>
      <c r="I127" s="99"/>
      <c r="J127" s="113"/>
    </row>
    <row r="128" spans="1:26" ht="47.25" customHeight="1" x14ac:dyDescent="0.2">
      <c r="A128" s="10"/>
      <c r="B128" s="271"/>
      <c r="C128" s="289"/>
      <c r="D128" s="383"/>
      <c r="E128" s="383"/>
      <c r="F128" s="383"/>
      <c r="G128" s="383"/>
      <c r="H128" s="383"/>
      <c r="I128" s="383"/>
      <c r="J128" s="113"/>
    </row>
    <row r="129" spans="1:10" ht="68.25" customHeight="1" x14ac:dyDescent="0.2">
      <c r="A129" s="10"/>
      <c r="B129" s="267" t="s">
        <v>1060</v>
      </c>
      <c r="C129" s="268"/>
      <c r="D129" s="356" t="s">
        <v>1061</v>
      </c>
      <c r="E129" s="356"/>
      <c r="F129" s="356"/>
      <c r="G129" s="356"/>
      <c r="H129" s="356"/>
      <c r="I129" s="356"/>
      <c r="J129" s="113"/>
    </row>
  </sheetData>
  <sheetProtection sheet="1" selectLockedCells="1"/>
  <mergeCells count="30">
    <mergeCell ref="D128:I128"/>
    <mergeCell ref="B32:H32"/>
    <mergeCell ref="B34:H34"/>
    <mergeCell ref="B33:H33"/>
    <mergeCell ref="B31:H31"/>
    <mergeCell ref="B30:H30"/>
    <mergeCell ref="B27:H27"/>
    <mergeCell ref="B28:H28"/>
    <mergeCell ref="B16:H16"/>
    <mergeCell ref="B18:H18"/>
    <mergeCell ref="B19:H19"/>
    <mergeCell ref="B20:H20"/>
    <mergeCell ref="B21:H21"/>
    <mergeCell ref="B22:H22"/>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6:I46 C41:I41">
    <cfRule type="cellIs" dxfId="55" priority="43" stopIfTrue="1" operator="lessThanOrEqual">
      <formula>0</formula>
    </cfRule>
    <cfRule type="cellIs" dxfId="54" priority="44" stopIfTrue="1" operator="greaterThan">
      <formula>0</formula>
    </cfRule>
  </conditionalFormatting>
  <conditionalFormatting sqref="I53:I117">
    <cfRule type="cellIs" dxfId="53" priority="40" stopIfTrue="1" operator="equal">
      <formula>0</formula>
    </cfRule>
    <cfRule type="cellIs" dxfId="52" priority="41" stopIfTrue="1" operator="greaterThan">
      <formula>0</formula>
    </cfRule>
  </conditionalFormatting>
  <conditionalFormatting sqref="E9:F9">
    <cfRule type="expression" dxfId="51" priority="38" stopIfTrue="1">
      <formula>SUM($E$10:$F$14)&gt;0</formula>
    </cfRule>
  </conditionalFormatting>
  <conditionalFormatting sqref="D53:D117">
    <cfRule type="expression" dxfId="50" priority="33" stopIfTrue="1">
      <formula>$C53&lt;&gt;$D53</formula>
    </cfRule>
  </conditionalFormatting>
  <conditionalFormatting sqref="D53:D117">
    <cfRule type="expression" dxfId="49" priority="31" stopIfTrue="1">
      <formula>$C53=$D53</formula>
    </cfRule>
  </conditionalFormatting>
  <conditionalFormatting sqref="I42">
    <cfRule type="cellIs" dxfId="48" priority="30" stopIfTrue="1" operator="greaterThan">
      <formula>0</formula>
    </cfRule>
  </conditionalFormatting>
  <conditionalFormatting sqref="I47">
    <cfRule type="cellIs" dxfId="47" priority="29" stopIfTrue="1" operator="greaterThan">
      <formula>0</formula>
    </cfRule>
  </conditionalFormatting>
  <conditionalFormatting sqref="I42">
    <cfRule type="cellIs" dxfId="46" priority="25" stopIfTrue="1" operator="greaterThan">
      <formula>0</formula>
    </cfRule>
  </conditionalFormatting>
  <conditionalFormatting sqref="I47">
    <cfRule type="cellIs" dxfId="45" priority="24" stopIfTrue="1" operator="greaterThan">
      <formula>0</formula>
    </cfRule>
  </conditionalFormatting>
  <conditionalFormatting sqref="I47">
    <cfRule type="cellIs" dxfId="44" priority="23" stopIfTrue="1" operator="greaterThan">
      <formula>0</formula>
    </cfRule>
  </conditionalFormatting>
  <conditionalFormatting sqref="I42">
    <cfRule type="cellIs" dxfId="43" priority="22" stopIfTrue="1" operator="greaterThan">
      <formula>0</formula>
    </cfRule>
  </conditionalFormatting>
  <conditionalFormatting sqref="I42">
    <cfRule type="cellIs" dxfId="42" priority="21" stopIfTrue="1" operator="greaterThan">
      <formula>0</formula>
    </cfRule>
  </conditionalFormatting>
  <conditionalFormatting sqref="I42">
    <cfRule type="cellIs" dxfId="41" priority="20" stopIfTrue="1" operator="greaterThan">
      <formula>0</formula>
    </cfRule>
  </conditionalFormatting>
  <conditionalFormatting sqref="I47">
    <cfRule type="cellIs" dxfId="40" priority="19" stopIfTrue="1" operator="greaterThan">
      <formula>0</formula>
    </cfRule>
  </conditionalFormatting>
  <conditionalFormatting sqref="I47">
    <cfRule type="cellIs" dxfId="39" priority="18" stopIfTrue="1" operator="greaterThan">
      <formula>0</formula>
    </cfRule>
  </conditionalFormatting>
  <conditionalFormatting sqref="I47">
    <cfRule type="cellIs" dxfId="38" priority="17" stopIfTrue="1" operator="greaterThan">
      <formula>0</formula>
    </cfRule>
  </conditionalFormatting>
  <conditionalFormatting sqref="I47">
    <cfRule type="cellIs" dxfId="37" priority="16" stopIfTrue="1" operator="greaterThan">
      <formula>0</formula>
    </cfRule>
  </conditionalFormatting>
  <conditionalFormatting sqref="I47">
    <cfRule type="cellIs" dxfId="36" priority="15" stopIfTrue="1" operator="greaterThan">
      <formula>0</formula>
    </cfRule>
  </conditionalFormatting>
  <conditionalFormatting sqref="G53:G117">
    <cfRule type="expression" dxfId="35" priority="14" stopIfTrue="1">
      <formula>$C53&lt;&gt;$G53</formula>
    </cfRule>
  </conditionalFormatting>
  <conditionalFormatting sqref="G53:G117">
    <cfRule type="expression" dxfId="34" priority="13" stopIfTrue="1">
      <formula>$C53=$G53</formula>
    </cfRule>
  </conditionalFormatting>
  <conditionalFormatting sqref="I42">
    <cfRule type="cellIs" dxfId="33" priority="8" stopIfTrue="1" operator="greaterThan">
      <formula>0</formula>
    </cfRule>
  </conditionalFormatting>
  <conditionalFormatting sqref="I42">
    <cfRule type="cellIs" dxfId="32" priority="7" stopIfTrue="1" operator="greaterThan">
      <formula>0</formula>
    </cfRule>
  </conditionalFormatting>
  <conditionalFormatting sqref="I42">
    <cfRule type="cellIs" dxfId="31" priority="6" stopIfTrue="1" operator="greaterThan">
      <formula>0</formula>
    </cfRule>
  </conditionalFormatting>
  <conditionalFormatting sqref="I42">
    <cfRule type="cellIs" dxfId="30" priority="5" stopIfTrue="1" operator="greaterThan">
      <formula>0</formula>
    </cfRule>
  </conditionalFormatting>
  <conditionalFormatting sqref="I42">
    <cfRule type="cellIs" dxfId="29" priority="4" stopIfTrue="1" operator="greaterThan">
      <formula>0</formula>
    </cfRule>
  </conditionalFormatting>
  <conditionalFormatting sqref="I42">
    <cfRule type="cellIs" dxfId="28" priority="3" stopIfTrue="1" operator="greaterThan">
      <formula>0</formula>
    </cfRule>
  </conditionalFormatting>
  <conditionalFormatting sqref="I42">
    <cfRule type="cellIs" dxfId="27" priority="2" stopIfTrue="1" operator="greaterThan">
      <formula>0</formula>
    </cfRule>
  </conditionalFormatting>
  <conditionalFormatting sqref="I42">
    <cfRule type="cellIs" dxfId="26"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4"/>
  </cols>
  <sheetData>
    <row r="1" spans="1:12" s="260" customFormat="1" ht="22.5" x14ac:dyDescent="0.2">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33.75"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236</v>
      </c>
      <c r="E1" s="2" t="s">
        <v>242</v>
      </c>
      <c r="F1" s="2" t="s">
        <v>4</v>
      </c>
      <c r="G1" s="2" t="s">
        <v>151</v>
      </c>
      <c r="H1" s="2"/>
      <c r="I1" s="2" t="s">
        <v>4</v>
      </c>
      <c r="J1" s="2" t="s">
        <v>152</v>
      </c>
      <c r="K1" s="2"/>
      <c r="L1" s="2"/>
      <c r="M1" s="2"/>
      <c r="N1" s="2"/>
    </row>
    <row r="2" spans="1:14" x14ac:dyDescent="0.2">
      <c r="A2" t="s">
        <v>153</v>
      </c>
      <c r="C2" t="s">
        <v>202</v>
      </c>
      <c r="D2" t="s">
        <v>228</v>
      </c>
      <c r="E2">
        <v>1</v>
      </c>
      <c r="F2" t="s">
        <v>6</v>
      </c>
      <c r="G2" t="s">
        <v>471</v>
      </c>
      <c r="I2" t="s">
        <v>7</v>
      </c>
      <c r="J2" t="s">
        <v>197</v>
      </c>
    </row>
    <row r="3" spans="1:14" x14ac:dyDescent="0.2">
      <c r="A3" t="s">
        <v>17</v>
      </c>
      <c r="C3" t="s">
        <v>203</v>
      </c>
      <c r="D3" t="s">
        <v>229</v>
      </c>
      <c r="E3">
        <v>1</v>
      </c>
      <c r="F3" t="s">
        <v>6</v>
      </c>
      <c r="G3" t="s">
        <v>471</v>
      </c>
      <c r="I3" t="s">
        <v>6</v>
      </c>
      <c r="J3" t="s">
        <v>198</v>
      </c>
    </row>
    <row r="4" spans="1:14" x14ac:dyDescent="0.2">
      <c r="A4" t="s">
        <v>8</v>
      </c>
      <c r="C4" t="s">
        <v>204</v>
      </c>
      <c r="D4" t="s">
        <v>230</v>
      </c>
      <c r="E4">
        <v>1</v>
      </c>
      <c r="F4" t="s">
        <v>6</v>
      </c>
      <c r="G4" t="s">
        <v>471</v>
      </c>
      <c r="I4" t="s">
        <v>10</v>
      </c>
      <c r="J4" t="s">
        <v>199</v>
      </c>
    </row>
    <row r="5" spans="1:14" x14ac:dyDescent="0.2">
      <c r="A5" t="s">
        <v>16</v>
      </c>
      <c r="C5" t="s">
        <v>205</v>
      </c>
      <c r="D5" t="s">
        <v>231</v>
      </c>
      <c r="E5">
        <v>1</v>
      </c>
      <c r="F5" t="s">
        <v>6</v>
      </c>
      <c r="G5" t="s">
        <v>471</v>
      </c>
      <c r="I5" t="s">
        <v>9</v>
      </c>
      <c r="J5" t="s">
        <v>200</v>
      </c>
    </row>
    <row r="6" spans="1:14" x14ac:dyDescent="0.2">
      <c r="A6" t="s">
        <v>154</v>
      </c>
      <c r="C6" t="s">
        <v>206</v>
      </c>
      <c r="D6" t="s">
        <v>235</v>
      </c>
      <c r="E6">
        <v>1</v>
      </c>
      <c r="F6" t="s">
        <v>6</v>
      </c>
      <c r="G6" t="s">
        <v>471</v>
      </c>
      <c r="I6" t="s">
        <v>12</v>
      </c>
      <c r="J6" t="s">
        <v>201</v>
      </c>
    </row>
    <row r="7" spans="1:14" x14ac:dyDescent="0.2">
      <c r="A7" t="s">
        <v>155</v>
      </c>
      <c r="C7" t="s">
        <v>207</v>
      </c>
      <c r="D7" t="s">
        <v>232</v>
      </c>
      <c r="E7">
        <v>2</v>
      </c>
      <c r="F7" t="s">
        <v>10</v>
      </c>
      <c r="G7" t="s">
        <v>472</v>
      </c>
    </row>
    <row r="8" spans="1:14" x14ac:dyDescent="0.2">
      <c r="A8" t="s">
        <v>37</v>
      </c>
      <c r="C8" t="s">
        <v>208</v>
      </c>
      <c r="D8" t="s">
        <v>233</v>
      </c>
      <c r="E8">
        <v>3</v>
      </c>
      <c r="F8" t="s">
        <v>10</v>
      </c>
      <c r="G8" t="s">
        <v>473</v>
      </c>
    </row>
    <row r="9" spans="1:14" x14ac:dyDescent="0.2">
      <c r="A9" t="s">
        <v>156</v>
      </c>
      <c r="C9" t="s">
        <v>209</v>
      </c>
      <c r="D9" t="s">
        <v>234</v>
      </c>
      <c r="E9">
        <v>3</v>
      </c>
      <c r="F9" t="s">
        <v>10</v>
      </c>
      <c r="G9" t="s">
        <v>474</v>
      </c>
    </row>
    <row r="10" spans="1:14" x14ac:dyDescent="0.2">
      <c r="A10" t="s">
        <v>103</v>
      </c>
      <c r="C10" t="s">
        <v>210</v>
      </c>
      <c r="D10" t="s">
        <v>237</v>
      </c>
      <c r="E10">
        <v>4</v>
      </c>
      <c r="F10" t="s">
        <v>10</v>
      </c>
      <c r="G10" t="s">
        <v>475</v>
      </c>
    </row>
    <row r="11" spans="1:14" x14ac:dyDescent="0.2">
      <c r="A11" t="s">
        <v>106</v>
      </c>
      <c r="C11" t="s">
        <v>211</v>
      </c>
      <c r="D11" t="s">
        <v>238</v>
      </c>
      <c r="E11">
        <v>4</v>
      </c>
      <c r="F11" t="s">
        <v>7</v>
      </c>
      <c r="G11" t="s">
        <v>475</v>
      </c>
    </row>
    <row r="12" spans="1:14" x14ac:dyDescent="0.2">
      <c r="A12" t="s">
        <v>64</v>
      </c>
      <c r="C12" t="s">
        <v>212</v>
      </c>
      <c r="D12" t="s">
        <v>239</v>
      </c>
      <c r="E12">
        <v>4</v>
      </c>
      <c r="F12" t="s">
        <v>7</v>
      </c>
      <c r="G12" t="s">
        <v>475</v>
      </c>
    </row>
    <row r="13" spans="1:14" x14ac:dyDescent="0.2">
      <c r="A13" t="s">
        <v>157</v>
      </c>
      <c r="C13" t="s">
        <v>213</v>
      </c>
      <c r="D13" t="s">
        <v>240</v>
      </c>
      <c r="E13">
        <v>4</v>
      </c>
      <c r="F13" t="s">
        <v>12</v>
      </c>
      <c r="G13" t="s">
        <v>475</v>
      </c>
    </row>
    <row r="14" spans="1:14" x14ac:dyDescent="0.2">
      <c r="A14" t="s">
        <v>158</v>
      </c>
      <c r="C14" t="s">
        <v>214</v>
      </c>
      <c r="D14" t="s">
        <v>241</v>
      </c>
      <c r="E14">
        <v>4</v>
      </c>
      <c r="F14" t="s">
        <v>10</v>
      </c>
      <c r="G14" t="s">
        <v>475</v>
      </c>
    </row>
    <row r="15" spans="1:14" x14ac:dyDescent="0.2">
      <c r="A15" t="s">
        <v>159</v>
      </c>
      <c r="C15" t="s">
        <v>215</v>
      </c>
    </row>
    <row r="16" spans="1:14" x14ac:dyDescent="0.2">
      <c r="A16" t="s">
        <v>160</v>
      </c>
      <c r="C16" t="s">
        <v>216</v>
      </c>
    </row>
    <row r="17" spans="1:3" x14ac:dyDescent="0.2">
      <c r="A17" t="s">
        <v>40</v>
      </c>
      <c r="C17" t="s">
        <v>217</v>
      </c>
    </row>
    <row r="18" spans="1:3" x14ac:dyDescent="0.2">
      <c r="A18" t="s">
        <v>68</v>
      </c>
      <c r="C18" t="s">
        <v>218</v>
      </c>
    </row>
    <row r="19" spans="1:3" x14ac:dyDescent="0.2">
      <c r="A19" t="s">
        <v>70</v>
      </c>
      <c r="C19" t="s">
        <v>219</v>
      </c>
    </row>
    <row r="20" spans="1:3" x14ac:dyDescent="0.2">
      <c r="A20" t="s">
        <v>5</v>
      </c>
      <c r="C20" t="s">
        <v>220</v>
      </c>
    </row>
    <row r="21" spans="1:3" x14ac:dyDescent="0.2">
      <c r="A21" t="s">
        <v>161</v>
      </c>
      <c r="C21" t="s">
        <v>221</v>
      </c>
    </row>
    <row r="22" spans="1:3" x14ac:dyDescent="0.2">
      <c r="A22" t="s">
        <v>162</v>
      </c>
      <c r="C22" t="s">
        <v>222</v>
      </c>
    </row>
    <row r="23" spans="1:3" x14ac:dyDescent="0.2">
      <c r="A23" t="s">
        <v>111</v>
      </c>
      <c r="C23" t="s">
        <v>223</v>
      </c>
    </row>
    <row r="24" spans="1:3" x14ac:dyDescent="0.2">
      <c r="A24" t="s">
        <v>163</v>
      </c>
      <c r="C24" t="s">
        <v>224</v>
      </c>
    </row>
    <row r="25" spans="1:3" x14ac:dyDescent="0.2">
      <c r="A25" t="s">
        <v>31</v>
      </c>
      <c r="C25" t="s">
        <v>225</v>
      </c>
    </row>
    <row r="26" spans="1:3" x14ac:dyDescent="0.2">
      <c r="A26" t="s">
        <v>13</v>
      </c>
      <c r="C26" t="s">
        <v>226</v>
      </c>
    </row>
    <row r="27" spans="1:3" x14ac:dyDescent="0.2">
      <c r="A27" t="s">
        <v>24</v>
      </c>
      <c r="C27" t="s">
        <v>227</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164</v>
      </c>
    </row>
    <row r="35" spans="1:1" x14ac:dyDescent="0.2">
      <c r="A35" t="s">
        <v>165</v>
      </c>
    </row>
    <row r="36" spans="1:1" x14ac:dyDescent="0.2">
      <c r="A36" t="s">
        <v>118</v>
      </c>
    </row>
    <row r="37" spans="1:1" x14ac:dyDescent="0.2">
      <c r="A37" t="s">
        <v>41</v>
      </c>
    </row>
    <row r="38" spans="1:1" x14ac:dyDescent="0.2">
      <c r="A38" t="s">
        <v>166</v>
      </c>
    </row>
    <row r="39" spans="1:1" x14ac:dyDescent="0.2">
      <c r="A39" t="s">
        <v>122</v>
      </c>
    </row>
    <row r="40" spans="1:1" x14ac:dyDescent="0.2">
      <c r="A40" t="s">
        <v>167</v>
      </c>
    </row>
    <row r="41" spans="1:1" x14ac:dyDescent="0.2">
      <c r="A41" t="s">
        <v>27</v>
      </c>
    </row>
    <row r="42" spans="1:1" x14ac:dyDescent="0.2">
      <c r="A42" t="s">
        <v>168</v>
      </c>
    </row>
    <row r="43" spans="1:1" x14ac:dyDescent="0.2">
      <c r="A43" t="s">
        <v>169</v>
      </c>
    </row>
    <row r="44" spans="1:1" x14ac:dyDescent="0.2">
      <c r="A44" t="s">
        <v>170</v>
      </c>
    </row>
    <row r="45" spans="1:1" x14ac:dyDescent="0.2">
      <c r="A45" t="s">
        <v>171</v>
      </c>
    </row>
    <row r="46" spans="1:1" x14ac:dyDescent="0.2">
      <c r="A46" t="s">
        <v>34</v>
      </c>
    </row>
    <row r="47" spans="1:1" x14ac:dyDescent="0.2">
      <c r="A47" t="s">
        <v>172</v>
      </c>
    </row>
    <row r="48" spans="1:1" x14ac:dyDescent="0.2">
      <c r="A48" t="s">
        <v>79</v>
      </c>
    </row>
    <row r="49" spans="1:1" x14ac:dyDescent="0.2">
      <c r="A49" t="s">
        <v>77</v>
      </c>
    </row>
    <row r="50" spans="1:1" x14ac:dyDescent="0.2">
      <c r="A50" t="s">
        <v>15</v>
      </c>
    </row>
    <row r="51" spans="1:1" x14ac:dyDescent="0.2">
      <c r="A51" t="s">
        <v>124</v>
      </c>
    </row>
    <row r="52" spans="1:1" x14ac:dyDescent="0.2">
      <c r="A52" t="s">
        <v>46</v>
      </c>
    </row>
    <row r="53" spans="1:1" x14ac:dyDescent="0.2">
      <c r="A53" t="s">
        <v>173</v>
      </c>
    </row>
    <row r="54" spans="1:1" x14ac:dyDescent="0.2">
      <c r="A54" t="s">
        <v>30</v>
      </c>
    </row>
    <row r="55" spans="1:1" x14ac:dyDescent="0.2">
      <c r="A55" t="s">
        <v>174</v>
      </c>
    </row>
    <row r="56" spans="1:1" x14ac:dyDescent="0.2">
      <c r="A56" t="s">
        <v>49</v>
      </c>
    </row>
    <row r="57" spans="1:1" x14ac:dyDescent="0.2">
      <c r="A57" t="s">
        <v>175</v>
      </c>
    </row>
    <row r="58" spans="1:1" x14ac:dyDescent="0.2">
      <c r="A58" t="s">
        <v>176</v>
      </c>
    </row>
    <row r="59" spans="1:1" x14ac:dyDescent="0.2">
      <c r="A59" t="s">
        <v>177</v>
      </c>
    </row>
    <row r="60" spans="1:1" x14ac:dyDescent="0.2">
      <c r="A60" t="s">
        <v>129</v>
      </c>
    </row>
    <row r="61" spans="1:1" x14ac:dyDescent="0.2">
      <c r="A61" t="s">
        <v>178</v>
      </c>
    </row>
    <row r="62" spans="1:1" x14ac:dyDescent="0.2">
      <c r="A62" t="s">
        <v>130</v>
      </c>
    </row>
    <row r="63" spans="1:1" x14ac:dyDescent="0.2">
      <c r="A63" t="s">
        <v>179</v>
      </c>
    </row>
    <row r="64" spans="1:1" x14ac:dyDescent="0.2">
      <c r="A64" t="s">
        <v>180</v>
      </c>
    </row>
    <row r="65" spans="1:1" x14ac:dyDescent="0.2">
      <c r="A65" t="s">
        <v>133</v>
      </c>
    </row>
    <row r="66" spans="1:1" x14ac:dyDescent="0.2">
      <c r="A66" t="s">
        <v>181</v>
      </c>
    </row>
    <row r="67" spans="1:1" x14ac:dyDescent="0.2">
      <c r="A67" t="s">
        <v>182</v>
      </c>
    </row>
    <row r="68" spans="1:1" x14ac:dyDescent="0.2">
      <c r="A68" t="s">
        <v>183</v>
      </c>
    </row>
    <row r="69" spans="1:1" x14ac:dyDescent="0.2">
      <c r="A69" t="s">
        <v>184</v>
      </c>
    </row>
    <row r="70" spans="1:1" x14ac:dyDescent="0.2">
      <c r="A70" t="s">
        <v>185</v>
      </c>
    </row>
    <row r="71" spans="1:1" x14ac:dyDescent="0.2">
      <c r="A71" t="s">
        <v>186</v>
      </c>
    </row>
    <row r="72" spans="1:1" x14ac:dyDescent="0.2">
      <c r="A72" t="s">
        <v>53</v>
      </c>
    </row>
    <row r="73" spans="1:1" x14ac:dyDescent="0.2">
      <c r="A73" t="s">
        <v>187</v>
      </c>
    </row>
    <row r="74" spans="1:1" x14ac:dyDescent="0.2">
      <c r="A74" t="s">
        <v>188</v>
      </c>
    </row>
    <row r="75" spans="1:1" x14ac:dyDescent="0.2">
      <c r="A75" t="s">
        <v>189</v>
      </c>
    </row>
    <row r="76" spans="1:1" x14ac:dyDescent="0.2">
      <c r="A76" t="s">
        <v>87</v>
      </c>
    </row>
    <row r="77" spans="1:1" x14ac:dyDescent="0.2">
      <c r="A77" t="s">
        <v>89</v>
      </c>
    </row>
    <row r="78" spans="1:1" x14ac:dyDescent="0.2">
      <c r="A78" t="s">
        <v>190</v>
      </c>
    </row>
    <row r="79" spans="1:1" x14ac:dyDescent="0.2">
      <c r="A79" t="s">
        <v>191</v>
      </c>
    </row>
    <row r="80" spans="1:1" x14ac:dyDescent="0.2">
      <c r="A80" t="s">
        <v>14</v>
      </c>
    </row>
    <row r="81" spans="1:1" x14ac:dyDescent="0.2">
      <c r="A81" t="s">
        <v>92</v>
      </c>
    </row>
    <row r="82" spans="1:1" x14ac:dyDescent="0.2">
      <c r="A82" t="s">
        <v>148</v>
      </c>
    </row>
    <row r="83" spans="1:1" x14ac:dyDescent="0.2">
      <c r="A83" t="s">
        <v>192</v>
      </c>
    </row>
    <row r="84" spans="1:1" x14ac:dyDescent="0.2">
      <c r="A84" t="s">
        <v>193</v>
      </c>
    </row>
    <row r="85" spans="1:1" x14ac:dyDescent="0.2">
      <c r="A85" t="s">
        <v>194</v>
      </c>
    </row>
    <row r="86" spans="1:1" x14ac:dyDescent="0.2">
      <c r="A86" t="s">
        <v>33</v>
      </c>
    </row>
    <row r="87" spans="1:1" x14ac:dyDescent="0.2">
      <c r="A87" t="s">
        <v>101</v>
      </c>
    </row>
    <row r="88" spans="1:1" x14ac:dyDescent="0.2">
      <c r="A88" t="s">
        <v>95</v>
      </c>
    </row>
    <row r="89" spans="1:1" x14ac:dyDescent="0.2">
      <c r="A89" t="s">
        <v>195</v>
      </c>
    </row>
    <row r="90" spans="1:1" x14ac:dyDescent="0.2">
      <c r="A90" t="s">
        <v>57</v>
      </c>
    </row>
    <row r="91" spans="1:1" x14ac:dyDescent="0.2">
      <c r="A91" t="s">
        <v>98</v>
      </c>
    </row>
    <row r="92" spans="1:1" x14ac:dyDescent="0.2">
      <c r="A92" t="s">
        <v>140</v>
      </c>
    </row>
    <row r="93" spans="1:1" x14ac:dyDescent="0.2">
      <c r="A93" t="s">
        <v>196</v>
      </c>
    </row>
    <row r="94" spans="1:1" x14ac:dyDescent="0.2">
      <c r="A94" t="s">
        <v>143</v>
      </c>
    </row>
    <row r="95" spans="1:1" x14ac:dyDescent="0.2">
      <c r="A95" t="s">
        <v>60</v>
      </c>
    </row>
    <row r="96" spans="1:1" x14ac:dyDescent="0.2">
      <c r="A96" t="s">
        <v>146</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8"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822</v>
      </c>
      <c r="B12" s="388"/>
      <c r="C12" s="388"/>
      <c r="D12" s="174"/>
      <c r="E12" s="174"/>
      <c r="F12" s="177"/>
      <c r="G12" s="174"/>
      <c r="N12" s="173" t="str">
        <f t="shared" si="0"/>
        <v>l - podpora zdravotne postihnutých športovcov</v>
      </c>
      <c r="O12" s="173" t="s">
        <v>213</v>
      </c>
      <c r="P12" s="173" t="s">
        <v>1092</v>
      </c>
    </row>
    <row r="13" spans="1:16" ht="45" customHeight="1" x14ac:dyDescent="0.2">
      <c r="F13" s="177"/>
      <c r="N13" s="173" t="str">
        <f t="shared" si="0"/>
        <v>m - plnenie úloh verejného záujmu v športe národnými športovými organizáciami</v>
      </c>
      <c r="O13" s="173" t="s">
        <v>214</v>
      </c>
      <c r="P13" s="173" t="s">
        <v>1093</v>
      </c>
    </row>
    <row r="14" spans="1:16" ht="45" customHeight="1" x14ac:dyDescent="0.2">
      <c r="A14" s="389"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9"/>
      <c r="C14" s="389"/>
      <c r="F14" s="177"/>
      <c r="N14" s="173" t="str">
        <f t="shared" si="0"/>
        <v>n - organizovanie významnej súťaže podľa § 55 ods. 1 písm. b)</v>
      </c>
      <c r="O14" s="173" t="s">
        <v>215</v>
      </c>
      <c r="P14" s="173" t="s">
        <v>986</v>
      </c>
    </row>
    <row r="15" spans="1:16" ht="32.1" customHeight="1" x14ac:dyDescent="0.2">
      <c r="A15" s="175" t="s">
        <v>806</v>
      </c>
      <c r="B15" s="390" t="s">
        <v>1196</v>
      </c>
      <c r="C15" s="391"/>
      <c r="N15" s="173" t="str">
        <f t="shared" si="0"/>
        <v>o - účasť na významnej súťaži podľa § 3 písm. h) druhého až štvrtého bodu Zákona o športe vrátane prípravy na túto súťaž</v>
      </c>
      <c r="O15" s="173" t="s">
        <v>216</v>
      </c>
      <c r="P15" s="173" t="s">
        <v>1094</v>
      </c>
    </row>
    <row r="16" spans="1:16" ht="15.75" thickBot="1" x14ac:dyDescent="0.25">
      <c r="A16" s="175" t="s">
        <v>808</v>
      </c>
      <c r="B16" s="178">
        <f>F8</f>
        <v>0</v>
      </c>
      <c r="N16" s="173" t="str">
        <f t="shared" si="0"/>
        <v>p - účasť na významnej súťaži podľa § 3 písm. h) prvého bodu Zákona o športe</v>
      </c>
      <c r="O16" s="173" t="s">
        <v>217</v>
      </c>
      <c r="P16" s="173" t="s">
        <v>1095</v>
      </c>
    </row>
    <row r="17" spans="1:16" x14ac:dyDescent="0.2">
      <c r="A17" s="175" t="s">
        <v>809</v>
      </c>
      <c r="B17" s="328" t="s">
        <v>817</v>
      </c>
      <c r="C17" s="233">
        <v>31</v>
      </c>
      <c r="E17" s="181" t="s">
        <v>820</v>
      </c>
      <c r="F17" s="182"/>
      <c r="N17" s="173" t="str">
        <f t="shared" si="0"/>
        <v xml:space="preserve">q - </v>
      </c>
      <c r="O17" s="173" t="s">
        <v>218</v>
      </c>
    </row>
    <row r="18" spans="1:16" x14ac:dyDescent="0.2">
      <c r="B18" s="232" t="s">
        <v>953</v>
      </c>
      <c r="C18" s="178" t="str">
        <f>Spolu!C4</f>
        <v>30806887</v>
      </c>
      <c r="E18" s="183" t="s">
        <v>987</v>
      </c>
      <c r="F18" s="184" t="s">
        <v>988</v>
      </c>
      <c r="N18" s="173" t="str">
        <f t="shared" si="0"/>
        <v xml:space="preserve">r - </v>
      </c>
      <c r="O18" s="173" t="s">
        <v>219</v>
      </c>
    </row>
    <row r="19" spans="1:16" x14ac:dyDescent="0.2">
      <c r="E19" s="183" t="s">
        <v>819</v>
      </c>
      <c r="F19" s="184" t="s">
        <v>926</v>
      </c>
    </row>
    <row r="20" spans="1:16" ht="15.75" thickBot="1" x14ac:dyDescent="0.25">
      <c r="A20" s="175" t="s">
        <v>754</v>
      </c>
      <c r="B20" s="179">
        <f>F6</f>
        <v>0</v>
      </c>
      <c r="E20" s="256" t="s">
        <v>941</v>
      </c>
      <c r="F20" s="258" t="s">
        <v>942</v>
      </c>
    </row>
    <row r="21" spans="1:16" ht="189" customHeight="1" x14ac:dyDescent="0.2">
      <c r="B21" s="259"/>
      <c r="C21" s="180"/>
    </row>
    <row r="22" spans="1:16" ht="39.75" customHeight="1" x14ac:dyDescent="0.2">
      <c r="B22" s="384" t="s">
        <v>823</v>
      </c>
      <c r="C22" s="384"/>
      <c r="N22" s="173" t="str">
        <f>O22&amp;" - "&amp;P22</f>
        <v>026 01 - Šport pre všetkých, školský a univerzitný šport</v>
      </c>
      <c r="O22" s="173" t="s">
        <v>7</v>
      </c>
      <c r="P22" s="173" t="s">
        <v>938</v>
      </c>
    </row>
    <row r="23" spans="1:16" x14ac:dyDescent="0.2">
      <c r="N23" s="173" t="str">
        <f>O23&amp;" - "&amp;P23</f>
        <v>026 02 - Uznané športy</v>
      </c>
      <c r="O23" s="173" t="s">
        <v>6</v>
      </c>
      <c r="P23" s="173" t="s">
        <v>198</v>
      </c>
    </row>
    <row r="24" spans="1:16" x14ac:dyDescent="0.2">
      <c r="N24" s="173" t="str">
        <f>O24&amp;" - "&amp;P24</f>
        <v>026 03 - Národné športové projekty</v>
      </c>
      <c r="O24" s="173" t="s">
        <v>10</v>
      </c>
      <c r="P24" s="173" t="s">
        <v>199</v>
      </c>
    </row>
    <row r="25" spans="1:16" x14ac:dyDescent="0.2">
      <c r="N25" s="173" t="str">
        <f>O25&amp;" - "&amp;P25</f>
        <v>026 04 - Športová infraštruktúra</v>
      </c>
      <c r="O25" s="173" t="s">
        <v>9</v>
      </c>
      <c r="P25" s="173" t="s">
        <v>200</v>
      </c>
    </row>
    <row r="26" spans="1:16" x14ac:dyDescent="0.2">
      <c r="N26" s="173" t="str">
        <f>O26&amp;" - "&amp;P26</f>
        <v>026 05 - Prierezové činnosti v športe</v>
      </c>
      <c r="O26" s="173" t="s">
        <v>12</v>
      </c>
      <c r="P26" s="173" t="s">
        <v>747</v>
      </c>
    </row>
    <row r="28" spans="1:16" x14ac:dyDescent="0.2">
      <c r="N28" s="173" t="s">
        <v>816</v>
      </c>
    </row>
    <row r="29" spans="1:16" x14ac:dyDescent="0.2">
      <c r="N29" s="173" t="s">
        <v>817</v>
      </c>
    </row>
    <row r="30" spans="1:16" x14ac:dyDescent="0.2">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Mirka</cp:lastModifiedBy>
  <cp:lastPrinted>2022-07-21T07:35:42Z</cp:lastPrinted>
  <dcterms:created xsi:type="dcterms:W3CDTF">2017-02-20T06:20:12Z</dcterms:created>
  <dcterms:modified xsi:type="dcterms:W3CDTF">2022-07-21T07:35:46Z</dcterms:modified>
</cp:coreProperties>
</file>